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updateLinks="never" defaultThemeVersion="124226"/>
  <mc:AlternateContent xmlns:mc="http://schemas.openxmlformats.org/markup-compatibility/2006">
    <mc:Choice Requires="x15">
      <x15ac:absPath xmlns:x15ac="http://schemas.microsoft.com/office/spreadsheetml/2010/11/ac" url="\\10.124.88.13\office\Education\Stu-Only\E01-厚生補導費\60-日本学生支援機構奨学金\2025（R07）\02_採用関連\00_JASSOより\"/>
    </mc:Choice>
  </mc:AlternateContent>
  <xr:revisionPtr revIDLastSave="0" documentId="8_{BFAA5ADB-F580-4C9E-8B5A-01A47CD52694}" xr6:coauthVersionLast="36" xr6:coauthVersionMax="36" xr10:uidLastSave="{00000000-0000-0000-0000-000000000000}"/>
  <bookViews>
    <workbookView xWindow="0" yWindow="0" windowWidth="23040" windowHeight="8484" xr2:uid="{00000000-000D-0000-FFFF-FFFF0000000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91029"/>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EF2" i="17"/>
  <c r="O2" i="17"/>
  <c r="DG2" i="17"/>
  <c r="N2" i="17"/>
  <c r="J2" i="17"/>
  <c r="L2" i="17"/>
  <c r="EJ2" i="17"/>
  <c r="U2" i="17"/>
  <c r="EH2" i="17"/>
  <c r="M2" i="17"/>
  <c r="DE2" i="17"/>
  <c r="T2" i="17"/>
  <c r="ED2" i="17"/>
  <c r="AD2" i="17"/>
  <c r="DF2" i="17"/>
  <c r="W2" i="17"/>
  <c r="F2" i="17"/>
  <c r="EE2" i="17"/>
  <c r="R2" i="17"/>
  <c r="EC2" i="17"/>
  <c r="I2" i="17"/>
  <c r="EI2" i="17"/>
  <c r="EP2" i="17"/>
  <c r="E2" i="17"/>
  <c r="EO2" i="17"/>
  <c r="K2" i="17"/>
  <c r="EG2" i="17"/>
  <c r="D19" i="11" l="1"/>
  <c r="C57" i="3"/>
  <c r="O2" i="1" l="1"/>
  <c r="C44" i="3" l="1"/>
  <c r="C62" i="3" s="1"/>
  <c r="BY2" i="17"/>
  <c r="C48" i="3" l="1"/>
  <c r="C47" i="3"/>
  <c r="CC2" i="17"/>
  <c r="CB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BZ2" i="17"/>
  <c r="CE2" i="17"/>
  <c r="F8" i="3" l="1"/>
  <c r="D22" i="3"/>
  <c r="B22" i="3"/>
  <c r="F10" i="3"/>
  <c r="B36" i="11"/>
  <c r="C22" i="3"/>
  <c r="F9" i="3"/>
  <c r="B25" i="3"/>
  <c r="C46" i="3"/>
  <c r="Y2" i="17"/>
  <c r="CA2" i="17"/>
  <c r="BC2" i="17"/>
  <c r="V2" i="17"/>
  <c r="DH2" i="17"/>
  <c r="C56" i="3" l="1"/>
  <c r="B2" i="3"/>
  <c r="B61" i="13"/>
  <c r="B66" i="19"/>
  <c r="B62" i="13"/>
  <c r="B20" i="19"/>
  <c r="B65" i="19"/>
  <c r="B19" i="19"/>
  <c r="B19" i="1"/>
  <c r="C2" i="3"/>
  <c r="C49" i="3"/>
  <c r="Q46" i="13"/>
  <c r="D2" i="3"/>
  <c r="B20" i="1"/>
  <c r="L46" i="11"/>
  <c r="B66" i="1"/>
  <c r="B65" i="1"/>
  <c r="C55" i="3"/>
  <c r="CD2" i="17"/>
  <c r="CJ2" i="17"/>
  <c r="CN2" i="17"/>
  <c r="AI2" i="17"/>
  <c r="B2" i="17"/>
  <c r="D3" i="3" l="1"/>
  <c r="D51" i="3" s="1"/>
  <c r="B16" i="13"/>
  <c r="B15" i="13"/>
  <c r="B26" i="3"/>
  <c r="B15" i="11"/>
  <c r="D7" i="3"/>
  <c r="C3" i="3"/>
  <c r="C51" i="3" s="1"/>
  <c r="C58" i="3"/>
  <c r="C7" i="3"/>
  <c r="C5" i="3"/>
  <c r="D5" i="3"/>
  <c r="D6" i="3" s="1"/>
  <c r="B7" i="3"/>
  <c r="B16" i="11"/>
  <c r="B3" i="3"/>
  <c r="B4" i="3" s="1"/>
  <c r="D26" i="3"/>
  <c r="N30" i="1"/>
  <c r="DL2" i="17"/>
  <c r="CK2" i="17"/>
  <c r="CS2" i="17"/>
  <c r="G2" i="17"/>
  <c r="CO2" i="17"/>
  <c r="AL2" i="17"/>
  <c r="Z2" i="17"/>
  <c r="CQ2" i="17"/>
  <c r="AJ2" i="17"/>
  <c r="C2" i="17"/>
  <c r="D2" i="17"/>
  <c r="CR2" i="17"/>
  <c r="AN2" i="17"/>
  <c r="D54" i="3" l="1"/>
  <c r="C6" i="3"/>
  <c r="C54" i="3" s="1"/>
  <c r="N28" i="1"/>
  <c r="AM2" i="17"/>
  <c r="L50" i="1" l="1"/>
  <c r="D42" i="3"/>
  <c r="EB2" i="17"/>
  <c r="AP2" i="17"/>
  <c r="D76" i="1" l="1"/>
  <c r="D76" i="19"/>
  <c r="D9" i="3"/>
  <c r="D41" i="3"/>
  <c r="L42" i="1"/>
  <c r="B17" i="3"/>
  <c r="B16" i="3"/>
  <c r="D38" i="3" s="1"/>
  <c r="G31" i="1"/>
  <c r="G29" i="1"/>
  <c r="EA2" i="17"/>
  <c r="P2" i="17"/>
  <c r="Q2" i="17"/>
  <c r="CU2" i="17"/>
  <c r="D40" i="3" l="1"/>
  <c r="D39" i="3" s="1"/>
  <c r="B24" i="3"/>
  <c r="B8" i="3"/>
  <c r="C36" i="3" s="1"/>
  <c r="C42" i="3"/>
  <c r="M46" i="1"/>
  <c r="M48" i="1"/>
  <c r="D15" i="3"/>
  <c r="D14" i="3"/>
  <c r="C15" i="3"/>
  <c r="C14" i="3"/>
  <c r="X2" i="17"/>
  <c r="BW2" i="17"/>
  <c r="H2" i="17"/>
  <c r="AU2" i="17"/>
  <c r="CZ2" i="17"/>
  <c r="DA2" i="17"/>
  <c r="AV2" i="17"/>
  <c r="C76" i="1" l="1"/>
  <c r="C76" i="19"/>
  <c r="B19" i="3"/>
  <c r="C37" i="3"/>
  <c r="C13" i="3" s="1"/>
  <c r="C35" i="3"/>
  <c r="D13" i="3"/>
  <c r="B34" i="3"/>
  <c r="D24" i="3"/>
  <c r="M44" i="1"/>
  <c r="CY2" i="17"/>
  <c r="DU2" i="17"/>
  <c r="BR2" i="17"/>
  <c r="S2" i="17"/>
  <c r="BP2" i="17"/>
  <c r="DV2" i="17"/>
  <c r="AH2" i="17"/>
  <c r="BQ2" i="17"/>
  <c r="DJ2" i="17"/>
  <c r="DW2" i="17"/>
  <c r="C65" i="3" l="1"/>
  <c r="EV2" i="17" s="1"/>
  <c r="C40" i="3"/>
  <c r="C39" i="3" s="1"/>
  <c r="C38" i="3"/>
  <c r="B31" i="3"/>
  <c r="C73" i="1"/>
  <c r="B27" i="3"/>
  <c r="C24" i="3"/>
  <c r="D12" i="3"/>
  <c r="C12" i="3"/>
  <c r="BU2" i="17"/>
  <c r="CX2" i="17"/>
  <c r="AA2" i="17"/>
  <c r="BE2" i="17"/>
  <c r="AS2" i="17"/>
  <c r="BS2" i="17"/>
  <c r="AT2" i="17"/>
  <c r="DX2" i="17"/>
  <c r="DZ2" i="17"/>
  <c r="AE2" i="17"/>
  <c r="H74" i="1" l="1"/>
  <c r="C64" i="3"/>
  <c r="B28" i="3"/>
  <c r="B29" i="3" s="1"/>
  <c r="C41" i="3"/>
  <c r="DY2" i="17"/>
  <c r="AC2" i="17"/>
  <c r="BV2" i="17"/>
  <c r="AB2" i="17"/>
  <c r="BT2" i="17"/>
  <c r="H73" i="1" l="1"/>
  <c r="EU2" i="17"/>
  <c r="B32" i="3"/>
  <c r="AF2" i="17"/>
  <c r="B33" i="3" l="1"/>
  <c r="AG2" i="17"/>
  <c r="BA2" i="17"/>
  <c r="C59" i="3" l="1"/>
  <c r="CL2" i="17"/>
  <c r="C52" i="3" l="1"/>
  <c r="D53" i="3" s="1"/>
  <c r="D4" i="3" s="1"/>
  <c r="CP2" i="17"/>
  <c r="EK2" i="17"/>
  <c r="CG2" i="17"/>
  <c r="ER2" i="17"/>
  <c r="CM2" i="17"/>
  <c r="CF2" i="17"/>
  <c r="CI2" i="17"/>
  <c r="EM2" i="17"/>
  <c r="EQ2" i="17"/>
  <c r="D8" i="3" l="1"/>
  <c r="CT2" i="17"/>
  <c r="EN2" i="17"/>
  <c r="D52" i="3" l="1"/>
  <c r="EL2" i="17"/>
  <c r="C53" i="3" l="1"/>
  <c r="CH2" i="17"/>
  <c r="C4" i="3" l="1"/>
  <c r="AK2" i="17"/>
  <c r="C8" i="3" l="1"/>
  <c r="C21" i="3" s="1"/>
  <c r="AO2" i="17"/>
  <c r="BB2" i="17"/>
  <c r="C19" i="3" l="1"/>
  <c r="C66" i="3" s="1"/>
  <c r="C10" i="3"/>
  <c r="D10" i="3"/>
  <c r="CV2" i="17"/>
  <c r="AQ2" i="17"/>
  <c r="AZ2" i="17"/>
  <c r="C26" i="3" l="1"/>
  <c r="K73" i="1"/>
  <c r="EW2" i="17"/>
  <c r="C18" i="3"/>
  <c r="C17" i="3"/>
  <c r="D30" i="3"/>
  <c r="C16" i="3"/>
  <c r="D11" i="3"/>
  <c r="C23" i="3"/>
  <c r="D18" i="3"/>
  <c r="C30" i="3"/>
  <c r="D17" i="3"/>
  <c r="C11" i="3"/>
  <c r="D16" i="3"/>
  <c r="D23" i="3"/>
  <c r="DC2" i="17"/>
  <c r="CW2" i="17"/>
  <c r="DI2" i="17"/>
  <c r="AR2" i="17"/>
  <c r="DP2" i="17"/>
  <c r="BK2" i="17"/>
  <c r="BG2" i="17"/>
  <c r="DD2" i="17"/>
  <c r="AW2" i="17"/>
  <c r="BD2" i="17"/>
  <c r="AY2" i="17"/>
  <c r="AX2" i="17"/>
  <c r="DB2" i="17"/>
  <c r="D25" i="3" l="1"/>
  <c r="C27" i="3"/>
  <c r="C25" i="3"/>
  <c r="C31" i="3"/>
  <c r="D31" i="3"/>
  <c r="D27" i="3"/>
  <c r="DQ2" i="17"/>
  <c r="DM2" i="17"/>
  <c r="BH2" i="17"/>
  <c r="DK2" i="17"/>
  <c r="BF2" i="17"/>
  <c r="BL2" i="17"/>
  <c r="D28" i="3" l="1"/>
  <c r="C28" i="3"/>
  <c r="DN2" i="17"/>
  <c r="BI2" i="17"/>
  <c r="C29" i="3" l="1"/>
  <c r="C32" i="3"/>
  <c r="D32" i="3"/>
  <c r="D29" i="3"/>
  <c r="DR2" i="17"/>
  <c r="DO2" i="17"/>
  <c r="BM2" i="17"/>
  <c r="BJ2" i="17"/>
  <c r="C33" i="3" l="1"/>
  <c r="C34" i="3" s="1"/>
  <c r="C61" i="3"/>
  <c r="D33" i="3"/>
  <c r="D34" i="3" s="1"/>
  <c r="DT2" i="17"/>
  <c r="DS2" i="17"/>
  <c r="BO2" i="17"/>
  <c r="BN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<sst xmlns="http://schemas.openxmlformats.org/spreadsheetml/2006/main" count="2219" uniqueCount="1124">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</sst>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numFmt numFmtId="177" formatCode="#,##0;[Red]#,##0"/>
    <numFmt numFmtId="178" formatCode="#,##0.00;[Red]#,##0.00"/>
    <numFmt numFmtId="179" formatCode="yyyy&quot;.&quot;mm"/>
    <numFmt numFmtId="180" formatCode="#,##0_ "/>
  </numFmts>
  <fonts count="4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14" fontId="0" fillId="0" borderId="12" xfId="0" applyNumberFormat="1" applyBorder="1" applyAlignment="1">
      <alignment horizontal="center"/>
    </xf>
    <xf numFmtId="0" fontId="18" fillId="0" borderId="0" xfId="0" applyFont="1" applyBorder="1" applyAlignment="1">
      <alignment horizontal="center" vertical="top"/>
    </xf>
    <xf numFmtId="0" fontId="9" fillId="0" borderId="12" xfId="0" applyFont="1" applyBorder="1" applyAlignment="1">
      <alignment horizontal="center" shrinkToFit="1"/>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Border="1" applyAlignment="1">
      <alignment horizontal="left" vertical="center"/>
    </xf>
    <xf numFmtId="0" fontId="0" fillId="0" borderId="60" xfId="0" applyBorder="1" applyAlignment="1">
      <alignment horizontal="left" vertical="center"/>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1" fillId="0" borderId="0" xfId="0" applyFont="1" applyBorder="1" applyAlignment="1">
      <alignment horizontal="left" vertical="top" wrapText="1"/>
    </xf>
    <xf numFmtId="0" fontId="9" fillId="0" borderId="0" xfId="0" applyFont="1" applyBorder="1" applyAlignment="1">
      <alignment horizontal="center"/>
    </xf>
    <xf numFmtId="0" fontId="0" fillId="0" borderId="11" xfId="0" applyFill="1" applyBorder="1" applyAlignment="1">
      <alignment horizontal="left" vertical="center"/>
    </xf>
    <xf numFmtId="0" fontId="0" fillId="0" borderId="60" xfId="0" applyFill="1"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6"/>
  <sheetViews>
    <sheetView tabSelected="1" view="pageBreakPreview" zoomScaleNormal="100" zoomScaleSheetLayoutView="100" workbookViewId="0">
      <selection sqref="A1:O1"/>
    </sheetView>
  </sheetViews>
  <sheetFormatPr defaultRowHeight="13.2" x14ac:dyDescent="0.2"/>
  <cols>
    <col min="1" max="1" width="3.109375" customWidth="1"/>
    <col min="2" max="4" width="9.109375" customWidth="1"/>
    <col min="5" max="5" width="0.6640625" customWidth="1"/>
    <col min="6" max="6" width="13.21875" customWidth="1"/>
    <col min="7" max="7" width="4.44140625" customWidth="1"/>
    <col min="8" max="8" width="7.109375" customWidth="1"/>
    <col min="9" max="9" width="2.88671875" customWidth="1"/>
    <col min="10" max="10" width="2.6640625" customWidth="1"/>
    <col min="11" max="11" width="2" customWidth="1"/>
    <col min="12" max="12" width="12" customWidth="1"/>
    <col min="13" max="13" width="4.44140625" customWidth="1"/>
    <col min="14" max="14" width="7.109375" customWidth="1"/>
    <col min="15" max="15" width="2.88671875" customWidth="1"/>
    <col min="16" max="16" width="0.6640625" customWidth="1"/>
    <col min="17" max="17" width="2.88671875" customWidth="1"/>
  </cols>
  <sheetData>
    <row r="1" spans="1:17" x14ac:dyDescent="0.2">
      <c r="A1" s="549" t="s">
        <v>380</v>
      </c>
      <c r="B1" s="549"/>
      <c r="C1" s="549"/>
      <c r="D1" s="549"/>
      <c r="E1" s="549"/>
      <c r="F1" s="549"/>
      <c r="G1" s="549"/>
      <c r="H1" s="549"/>
      <c r="I1" s="549"/>
      <c r="J1" s="549"/>
      <c r="K1" s="549"/>
      <c r="L1" s="549"/>
      <c r="M1" s="549"/>
      <c r="N1" s="549"/>
      <c r="O1" s="549"/>
    </row>
    <row r="2" spans="1:17" ht="6" customHeight="1" x14ac:dyDescent="0.2">
      <c r="A2" s="74"/>
      <c r="B2" s="74"/>
      <c r="C2" s="405"/>
      <c r="D2" s="405"/>
      <c r="E2" s="405"/>
      <c r="F2" s="405"/>
      <c r="G2" s="74"/>
      <c r="H2" s="405"/>
      <c r="I2" s="74"/>
      <c r="J2" s="74"/>
      <c r="K2" s="74"/>
      <c r="L2" s="74"/>
      <c r="M2" s="405"/>
      <c r="N2" s="405"/>
      <c r="O2" s="551">
        <f>MAX(修正履歴!A:A)</f>
        <v>45737</v>
      </c>
      <c r="P2" s="551"/>
      <c r="Q2" s="551"/>
    </row>
    <row r="3" spans="1:17" x14ac:dyDescent="0.2">
      <c r="A3" s="87" t="s">
        <v>297</v>
      </c>
      <c r="G3" s="74"/>
      <c r="H3" s="405"/>
      <c r="I3" s="74"/>
      <c r="J3" s="74"/>
      <c r="K3" s="74"/>
      <c r="L3" s="74"/>
      <c r="M3" s="405"/>
      <c r="N3" s="405"/>
      <c r="O3" s="551"/>
      <c r="P3" s="551"/>
      <c r="Q3" s="551"/>
    </row>
    <row r="4" spans="1:17" ht="6" customHeight="1" x14ac:dyDescent="0.2">
      <c r="A4" s="74"/>
      <c r="B4" s="87"/>
      <c r="C4" s="87"/>
      <c r="D4" s="87"/>
      <c r="E4" s="87"/>
      <c r="F4" s="87"/>
      <c r="G4" s="74"/>
      <c r="H4" s="405"/>
      <c r="I4" s="74"/>
      <c r="J4" s="74"/>
      <c r="K4" s="74"/>
      <c r="L4" s="74"/>
      <c r="M4" s="405"/>
      <c r="N4" s="405"/>
      <c r="O4" s="74"/>
    </row>
    <row r="5" spans="1:17" x14ac:dyDescent="0.2">
      <c r="A5" s="74"/>
      <c r="B5" s="550"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50"/>
      <c r="D5" s="550"/>
      <c r="E5" s="550"/>
      <c r="F5" s="550"/>
      <c r="G5" s="550"/>
      <c r="H5" s="550"/>
      <c r="I5" s="550"/>
      <c r="J5" s="550"/>
      <c r="K5" s="550"/>
      <c r="L5" s="550"/>
      <c r="M5" s="550"/>
      <c r="N5" s="550"/>
      <c r="O5" s="550"/>
    </row>
    <row r="6" spans="1:17" x14ac:dyDescent="0.2">
      <c r="A6" s="74"/>
      <c r="B6" s="550"/>
      <c r="C6" s="550"/>
      <c r="D6" s="550"/>
      <c r="E6" s="550"/>
      <c r="F6" s="550"/>
      <c r="G6" s="550"/>
      <c r="H6" s="550"/>
      <c r="I6" s="550"/>
      <c r="J6" s="550"/>
      <c r="K6" s="550"/>
      <c r="L6" s="550"/>
      <c r="M6" s="550"/>
      <c r="N6" s="550"/>
      <c r="O6" s="550"/>
    </row>
    <row r="7" spans="1:17" ht="5.25" customHeight="1" x14ac:dyDescent="0.2">
      <c r="A7" s="74"/>
      <c r="B7" s="74"/>
      <c r="C7" s="405"/>
      <c r="D7" s="405"/>
      <c r="E7" s="405"/>
      <c r="F7" s="405"/>
      <c r="G7" s="74"/>
      <c r="H7" s="405"/>
      <c r="I7" s="57"/>
      <c r="J7" s="164"/>
      <c r="K7" s="57"/>
      <c r="L7" s="166"/>
      <c r="M7" s="166"/>
      <c r="N7" s="166"/>
      <c r="O7" s="165"/>
    </row>
    <row r="8" spans="1:17" ht="13.8" thickBot="1" x14ac:dyDescent="0.25">
      <c r="A8" s="199"/>
      <c r="B8" s="199"/>
      <c r="C8" s="405"/>
      <c r="D8" s="405"/>
      <c r="E8" s="405"/>
      <c r="F8" s="405"/>
      <c r="G8" s="199"/>
      <c r="H8" s="563" t="s">
        <v>386</v>
      </c>
      <c r="I8" s="563"/>
      <c r="J8" s="563"/>
      <c r="K8" s="563"/>
      <c r="L8" s="556"/>
      <c r="M8" s="556"/>
      <c r="N8" s="556"/>
      <c r="O8" s="165"/>
    </row>
    <row r="9" spans="1:17" ht="9.9" customHeight="1" x14ac:dyDescent="0.2">
      <c r="A9" s="199"/>
      <c r="B9" s="199"/>
      <c r="C9" s="405"/>
      <c r="D9" s="405"/>
      <c r="E9" s="405"/>
      <c r="F9" s="405"/>
      <c r="G9" s="199"/>
      <c r="H9" s="405"/>
      <c r="I9" s="57"/>
      <c r="J9" s="57"/>
      <c r="K9" s="57"/>
      <c r="L9" s="557" t="s">
        <v>941</v>
      </c>
      <c r="M9" s="557"/>
      <c r="N9" s="557"/>
      <c r="O9" s="165"/>
    </row>
    <row r="10" spans="1:17" ht="13.8" thickBot="1" x14ac:dyDescent="0.25">
      <c r="A10" s="204"/>
      <c r="C10" s="209" t="s">
        <v>620</v>
      </c>
      <c r="D10" s="217">
        <v>2025</v>
      </c>
      <c r="E10" s="409"/>
      <c r="F10" s="209"/>
      <c r="H10" s="564" t="s">
        <v>396</v>
      </c>
      <c r="I10" s="564"/>
      <c r="J10" s="564"/>
      <c r="K10" s="564"/>
      <c r="L10" s="580" t="s">
        <v>397</v>
      </c>
      <c r="M10" s="580"/>
      <c r="N10" s="580"/>
      <c r="O10" s="165"/>
    </row>
    <row r="11" spans="1:17" ht="13.8" thickBot="1" x14ac:dyDescent="0.25">
      <c r="A11" s="163"/>
      <c r="C11" s="187" t="str">
        <f>IF(VLOOKUP(L10,計算シート!F15:G22,2,0)=4,"奨学生番号","申込受付番号")</f>
        <v>申込受付番号</v>
      </c>
      <c r="D11" s="575"/>
      <c r="E11" s="575"/>
      <c r="F11" s="575"/>
      <c r="G11" s="405" t="s">
        <v>940</v>
      </c>
      <c r="H11" s="521"/>
      <c r="I11" s="165" t="s">
        <v>940</v>
      </c>
      <c r="J11" s="560"/>
      <c r="K11" s="560"/>
      <c r="L11" s="560"/>
      <c r="M11" s="560"/>
      <c r="N11" s="560"/>
      <c r="O11" s="165"/>
    </row>
    <row r="12" spans="1:17" ht="2.25" customHeight="1" x14ac:dyDescent="0.2">
      <c r="A12" s="405"/>
      <c r="B12" s="139"/>
      <c r="C12" s="471"/>
      <c r="D12" s="472"/>
      <c r="E12" s="472"/>
      <c r="F12" s="472"/>
      <c r="G12" s="473"/>
      <c r="H12" s="474"/>
      <c r="I12" s="473"/>
      <c r="J12" s="475"/>
      <c r="K12" s="475"/>
      <c r="L12" s="475"/>
      <c r="M12" s="475"/>
      <c r="N12" s="473"/>
      <c r="O12" s="165"/>
    </row>
    <row r="13" spans="1:17" ht="13.8" thickBot="1" x14ac:dyDescent="0.25">
      <c r="B13" s="478"/>
      <c r="C13" s="477" t="str">
        <f>IF(VLOOKUP(L10,計算シート!F15:G22,2,0)=4,"奨学生","申込者")&amp;"本人氏名"</f>
        <v>申込者本人氏名</v>
      </c>
      <c r="D13" s="576"/>
      <c r="E13" s="576"/>
      <c r="F13" s="576"/>
      <c r="G13" s="565" t="str">
        <f>IF(計算シート!C67=0,"本人生年月日","")</f>
        <v>本人生年月日</v>
      </c>
      <c r="H13" s="565"/>
      <c r="I13" s="556"/>
      <c r="J13" s="556"/>
      <c r="K13" s="556"/>
      <c r="L13" s="556"/>
      <c r="M13" s="470" t="str">
        <f>IF(計算シート!C67=0,"（ yyyy / mm / dd ）","")</f>
        <v>（ yyyy / mm / dd ）</v>
      </c>
      <c r="N13" s="476"/>
    </row>
    <row r="14" spans="1:17" ht="2.1" customHeight="1" x14ac:dyDescent="0.2">
      <c r="B14" s="139"/>
      <c r="C14" s="471"/>
      <c r="D14" s="480"/>
      <c r="E14" s="480"/>
      <c r="F14" s="480"/>
      <c r="G14" s="481"/>
      <c r="H14" s="481"/>
      <c r="I14" s="482"/>
      <c r="J14" s="482"/>
      <c r="K14" s="483"/>
      <c r="L14" s="483"/>
      <c r="M14" s="484"/>
      <c r="N14" s="483"/>
    </row>
    <row r="15" spans="1:17" ht="13.8" thickBot="1" x14ac:dyDescent="0.25">
      <c r="A15" s="479"/>
      <c r="B15" s="478"/>
      <c r="C15" s="477" t="str">
        <f>IF(計算シート!C67=0,"生計維持者１","配偶者")&amp;"の氏名"</f>
        <v>生計維持者１の氏名</v>
      </c>
      <c r="D15" s="576"/>
      <c r="E15" s="576"/>
      <c r="F15" s="576"/>
      <c r="G15" s="561" t="str">
        <f>IF(計算シート!C67=0,"本人との続柄","")</f>
        <v>本人との続柄</v>
      </c>
      <c r="H15" s="561"/>
      <c r="I15" s="558" t="s">
        <v>1065</v>
      </c>
      <c r="J15" s="558"/>
      <c r="K15" s="490"/>
      <c r="L15" s="490"/>
      <c r="M15" s="491"/>
      <c r="N15" s="492"/>
    </row>
    <row r="16" spans="1:17" ht="2.1" customHeight="1" x14ac:dyDescent="0.2">
      <c r="B16" s="139"/>
      <c r="C16" s="471"/>
      <c r="D16" s="480"/>
      <c r="E16" s="480"/>
      <c r="F16" s="480"/>
      <c r="G16" s="493"/>
      <c r="H16" s="493"/>
      <c r="I16" s="494"/>
      <c r="J16" s="494"/>
      <c r="K16" s="495"/>
      <c r="L16" s="495"/>
      <c r="M16" s="496"/>
      <c r="N16" s="496"/>
    </row>
    <row r="17" spans="1:14" ht="13.8" thickBot="1" x14ac:dyDescent="0.25">
      <c r="A17" s="479"/>
      <c r="B17" s="478"/>
      <c r="C17" s="477" t="str">
        <f>IF(AND(計算シート!C67=0,NOT(OR(F36="いいえ",I15="祖父",I15="祖母",I15="その他"))),"生計維持者２"&amp;"の氏名","")</f>
        <v>生計維持者２の氏名</v>
      </c>
      <c r="D17" s="558"/>
      <c r="E17" s="558"/>
      <c r="F17" s="558"/>
      <c r="G17" s="583" t="str">
        <f>IF(AND(計算シート!C67=0,NOT(OR(F36="いいえ",I15="祖父",I15="祖母",I15="その他"))),"本人との続柄","")</f>
        <v>本人との続柄</v>
      </c>
      <c r="H17" s="583"/>
      <c r="I17" s="559" t="s">
        <v>1066</v>
      </c>
      <c r="J17" s="559"/>
      <c r="K17" s="561"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1"/>
      <c r="M17" s="561"/>
      <c r="N17" s="562"/>
    </row>
    <row r="18" spans="1:14" ht="2.1" customHeight="1" x14ac:dyDescent="0.2">
      <c r="C18" s="406"/>
      <c r="D18" s="449"/>
      <c r="E18" s="449"/>
      <c r="F18" s="449"/>
      <c r="G18" s="485"/>
      <c r="H18" s="485"/>
      <c r="I18" s="450"/>
      <c r="J18" s="450"/>
      <c r="L18" s="469"/>
      <c r="M18" s="469"/>
      <c r="N18" s="202"/>
    </row>
    <row r="19" spans="1:14" x14ac:dyDescent="0.2">
      <c r="B19" s="213" t="str">
        <f>"※ 以下、収入（所得）は【"&amp;YEAR(計算シート!C46)-1&amp;"年1月1日～12月31日】のものを入力してください。"</f>
        <v>※ 以下、収入（所得）は【2023年1月1日～12月31日】のものを入力してください。</v>
      </c>
      <c r="C19" s="213"/>
      <c r="D19" s="213"/>
      <c r="E19" s="213"/>
      <c r="F19" s="213"/>
      <c r="G19" s="207"/>
      <c r="H19" s="207"/>
      <c r="I19" s="206"/>
      <c r="J19" s="206"/>
      <c r="K19" s="206"/>
      <c r="L19" s="202"/>
      <c r="M19" s="202"/>
      <c r="N19" s="202"/>
    </row>
    <row r="20" spans="1:14" x14ac:dyDescent="0.2">
      <c r="B20" s="213" t="str">
        <f>"    扶養等の情報は【"&amp;YEAR(計算シート!C46)-1&amp;"年12月31日】現在のものを入力してください。"</f>
        <v xml:space="preserve">    扶養等の情報は【2023年12月31日】現在のものを入力してください。</v>
      </c>
      <c r="C20" s="213"/>
      <c r="D20" s="213"/>
      <c r="E20" s="213"/>
      <c r="F20" s="213"/>
      <c r="G20" s="207"/>
      <c r="H20" s="207"/>
      <c r="I20" s="206"/>
      <c r="J20" s="206"/>
      <c r="K20" s="206"/>
      <c r="L20" s="202"/>
      <c r="M20" s="202"/>
      <c r="N20" s="202"/>
    </row>
    <row r="21" spans="1:14" ht="3.75" customHeight="1" thickBot="1" x14ac:dyDescent="0.25">
      <c r="A21" s="80"/>
      <c r="B21" s="80"/>
      <c r="C21" s="80"/>
      <c r="D21" s="80"/>
      <c r="E21" s="80"/>
      <c r="F21" s="80"/>
      <c r="G21" s="80"/>
      <c r="H21" s="57"/>
      <c r="I21" s="57"/>
      <c r="L21" s="57"/>
      <c r="M21" s="57"/>
      <c r="N21" s="57"/>
    </row>
    <row r="22" spans="1:14" s="98" customFormat="1" ht="15.6" customHeight="1" thickTop="1" x14ac:dyDescent="0.2">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 customHeight="1" thickBot="1" x14ac:dyDescent="0.25">
      <c r="A23" s="170" t="s">
        <v>316</v>
      </c>
      <c r="B23" s="552" t="str">
        <f>IF(計算シート!C67=0,"生年月日（yyyy/mm/dd）","")</f>
        <v>生年月日（yyyy/mm/dd）</v>
      </c>
      <c r="C23" s="553"/>
      <c r="D23" s="553"/>
      <c r="E23" s="365"/>
      <c r="F23" s="524" t="str">
        <f>IF(I13="","",I13)</f>
        <v/>
      </c>
      <c r="G23" s="102"/>
      <c r="I23" s="191" t="s">
        <v>374</v>
      </c>
      <c r="J23" s="75"/>
      <c r="K23" s="75"/>
      <c r="L23" s="75"/>
      <c r="M23" s="75"/>
      <c r="N23" s="102"/>
    </row>
    <row r="24" spans="1:14" s="98" customFormat="1" ht="12.9" customHeight="1" thickBot="1" x14ac:dyDescent="0.25">
      <c r="A24" s="171" t="s">
        <v>317</v>
      </c>
      <c r="B24" s="554" t="str">
        <f>IF(計算シート!C67=0,"どちらの生計維持者に扶養されていますか","")</f>
        <v>どちらの生計維持者に扶養されていますか</v>
      </c>
      <c r="C24" s="555"/>
      <c r="D24" s="555"/>
      <c r="F24" s="73" t="s">
        <v>38</v>
      </c>
      <c r="G24" s="102"/>
      <c r="I24" s="191" t="s">
        <v>375</v>
      </c>
      <c r="J24" s="75"/>
      <c r="K24" s="75"/>
      <c r="L24" s="75"/>
      <c r="M24" s="75"/>
      <c r="N24" s="102"/>
    </row>
    <row r="25" spans="1:14" s="98" customFormat="1" ht="12.9" customHeight="1" thickBot="1" x14ac:dyDescent="0.25">
      <c r="A25" s="171" t="s">
        <v>318</v>
      </c>
      <c r="B25" s="545" t="str">
        <f>IF(計算シート!C67=0,"障がい者に該当していますか","")</f>
        <v>障がい者に該当していますか</v>
      </c>
      <c r="C25" s="546"/>
      <c r="D25" s="546"/>
      <c r="E25" s="103"/>
      <c r="F25" s="90" t="s">
        <v>44</v>
      </c>
      <c r="G25" s="102"/>
      <c r="I25" s="191" t="s">
        <v>376</v>
      </c>
      <c r="J25" s="75"/>
      <c r="K25" s="75"/>
      <c r="L25" s="75"/>
      <c r="M25" s="75"/>
      <c r="N25" s="102"/>
    </row>
    <row r="26" spans="1:14" s="98" customFormat="1" ht="12.9" customHeight="1" thickBot="1" x14ac:dyDescent="0.25">
      <c r="A26" s="171" t="s">
        <v>319</v>
      </c>
      <c r="B26" s="547" t="str">
        <f>IF(計算シート!C67=0,"　生計維持者と同居していますか","")</f>
        <v>　生計維持者と同居していますか</v>
      </c>
      <c r="C26" s="548"/>
      <c r="D26" s="548"/>
      <c r="E26" s="103"/>
      <c r="F26" s="73" t="s">
        <v>40</v>
      </c>
      <c r="G26" s="102"/>
      <c r="I26" s="455">
        <v>1</v>
      </c>
      <c r="J26" s="581" t="s">
        <v>377</v>
      </c>
      <c r="K26" s="582"/>
      <c r="L26" s="582"/>
      <c r="M26" s="582"/>
      <c r="N26" s="523" t="s">
        <v>621</v>
      </c>
    </row>
    <row r="27" spans="1:14" s="98" customFormat="1" ht="12.9" customHeight="1" thickBot="1" x14ac:dyDescent="0.25">
      <c r="A27" s="171" t="s">
        <v>320</v>
      </c>
      <c r="B27" s="547" t="str">
        <f>IF(計算シート!C67=0,"奨学生本人に収入（所得）がありますか","")</f>
        <v>奨学生本人に収入（所得）がありますか</v>
      </c>
      <c r="C27" s="548"/>
      <c r="D27" s="548"/>
      <c r="E27" s="99"/>
      <c r="F27" s="58" t="s">
        <v>42</v>
      </c>
      <c r="G27" s="102"/>
      <c r="I27" s="455">
        <v>2</v>
      </c>
      <c r="J27" s="582" t="s">
        <v>384</v>
      </c>
      <c r="K27" s="582"/>
      <c r="L27" s="582"/>
      <c r="M27" s="582"/>
      <c r="N27" s="523" t="str">
        <f>IF(F36="はい","○","")</f>
        <v>○</v>
      </c>
    </row>
    <row r="28" spans="1:14" s="98" customFormat="1" ht="12.9" customHeight="1" thickBot="1" x14ac:dyDescent="0.25">
      <c r="A28" s="171" t="s">
        <v>321</v>
      </c>
      <c r="B28" s="547" t="str">
        <f>IF(計算シート!C67=0,"　給与収入金額の通貨","")</f>
        <v>　給与収入金額の通貨</v>
      </c>
      <c r="C28" s="548"/>
      <c r="D28" s="548"/>
      <c r="E28" s="99"/>
      <c r="F28" s="73" t="s">
        <v>49</v>
      </c>
      <c r="G28" s="102"/>
      <c r="I28" s="455">
        <v>3</v>
      </c>
      <c r="J28" s="581" t="s">
        <v>383</v>
      </c>
      <c r="K28" s="582"/>
      <c r="L28" s="582"/>
      <c r="M28" s="582"/>
      <c r="N28" s="523" t="str">
        <f>IF(SUM(F51:F59,L51:L59)&gt;0,"○","")</f>
        <v/>
      </c>
    </row>
    <row r="29" spans="1:14" s="98" customFormat="1" ht="12.9" customHeight="1" thickBot="1" x14ac:dyDescent="0.25">
      <c r="A29" s="171" t="s">
        <v>322</v>
      </c>
      <c r="B29" s="547" t="str">
        <f>IF(計算シート!C67=0,"　　給与収入金額","")</f>
        <v>　　給与収入金額</v>
      </c>
      <c r="C29" s="548"/>
      <c r="D29" s="548"/>
      <c r="F29" s="200">
        <v>0</v>
      </c>
      <c r="G29" s="100" t="str">
        <f>MID(F28,SEARCH("(",F28)+1,3)</f>
        <v>JPY</v>
      </c>
      <c r="I29" s="455">
        <v>4</v>
      </c>
      <c r="J29" s="581" t="str">
        <f>IF(計算シート!C67=0,"生計維持者が１人のみであることを証するもの","ひとり親世帯に関するもの")</f>
        <v>生計維持者が１人のみであることを証するもの</v>
      </c>
      <c r="K29" s="582"/>
      <c r="L29" s="582"/>
      <c r="M29" s="582"/>
      <c r="N29" s="523" t="str">
        <f>IF(OR(AND(計算シート!C67=0,F36="いいえ"),AND(計算シート!C67=1,F40="ひとり親である")),"○","")</f>
        <v/>
      </c>
    </row>
    <row r="30" spans="1:14" s="98" customFormat="1" ht="12.9" customHeight="1" thickBot="1" x14ac:dyDescent="0.25">
      <c r="A30" s="171" t="s">
        <v>323</v>
      </c>
      <c r="B30" s="554" t="str">
        <f>IF(計算シート!C67=0,"　給与・年金以外の所得の通貨","")</f>
        <v>　給与・年金以外の所得の通貨</v>
      </c>
      <c r="C30" s="555"/>
      <c r="D30" s="555"/>
      <c r="E30" s="99"/>
      <c r="F30" s="73" t="s">
        <v>49</v>
      </c>
      <c r="G30" s="102"/>
      <c r="I30" s="455">
        <v>5</v>
      </c>
      <c r="J30" s="581" t="s">
        <v>381</v>
      </c>
      <c r="K30" s="582"/>
      <c r="L30" s="582"/>
      <c r="M30" s="582"/>
      <c r="N30" s="523" t="str">
        <f>IF(OR(F25="障がい者である",F25="特別の障がい者である",F39="障がい者である",F39="特別の障がい者である",L39="障がい者である",L39="特別の障がい者である",SUM(F57:F59,L57:L59)&gt;0),"○","")</f>
        <v/>
      </c>
    </row>
    <row r="31" spans="1:14" s="98" customFormat="1" ht="12.9" customHeight="1" thickBot="1" x14ac:dyDescent="0.25">
      <c r="A31" s="172" t="s">
        <v>324</v>
      </c>
      <c r="B31" s="568" t="str">
        <f>IF(計算シート!C67=0,"　　給与・年金以外の所得の金額","")</f>
        <v>　　給与・年金以外の所得の金額</v>
      </c>
      <c r="C31" s="569"/>
      <c r="D31" s="569"/>
      <c r="E31" s="107"/>
      <c r="F31" s="200">
        <v>0</v>
      </c>
      <c r="G31" s="108" t="str">
        <f>MID(F30,SEARCH("(",F30)+1,3)</f>
        <v>JPY</v>
      </c>
      <c r="I31" s="190"/>
      <c r="J31" s="117"/>
      <c r="K31" s="117"/>
      <c r="L31" s="117"/>
      <c r="M31" s="117"/>
      <c r="N31" s="127"/>
    </row>
    <row r="32" spans="1:14" s="98" customFormat="1" ht="3" customHeight="1" thickTop="1" x14ac:dyDescent="0.2"/>
    <row r="33" spans="1:18" s="98" customFormat="1" ht="14.1" customHeight="1" thickBot="1" x14ac:dyDescent="0.25">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x14ac:dyDescent="0.25">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 customHeight="1" thickBot="1" x14ac:dyDescent="0.25">
      <c r="A35" s="173" t="s">
        <v>325</v>
      </c>
      <c r="B35" s="554" t="s">
        <v>406</v>
      </c>
      <c r="C35" s="555"/>
      <c r="D35" s="555"/>
      <c r="E35" s="430"/>
      <c r="F35" s="214"/>
      <c r="G35" s="75"/>
      <c r="H35" s="421"/>
      <c r="I35" s="113"/>
      <c r="J35" s="176" t="s">
        <v>330</v>
      </c>
      <c r="K35" s="76"/>
      <c r="L35" s="214"/>
      <c r="M35" s="102"/>
      <c r="N35" s="510" t="str">
        <f>IF(M33="★","点で日本国内に","")</f>
        <v>点で日本国内に</v>
      </c>
      <c r="P35" s="114"/>
    </row>
    <row r="36" spans="1:18" s="98" customFormat="1" ht="12.9" customHeight="1" thickBot="1" x14ac:dyDescent="0.25">
      <c r="A36" s="174" t="s">
        <v>326</v>
      </c>
      <c r="B36" s="547" t="str">
        <f>IF(計算シート!C67=0,"","申込者本人に")&amp;"配偶者はいますか"</f>
        <v>配偶者はいますか</v>
      </c>
      <c r="C36" s="548"/>
      <c r="D36" s="548"/>
      <c r="E36" s="430"/>
      <c r="F36" s="58" t="s">
        <v>40</v>
      </c>
      <c r="G36" s="75"/>
      <c r="H36" s="115"/>
      <c r="I36" s="113"/>
      <c r="J36" s="177"/>
      <c r="K36" s="76"/>
      <c r="L36" s="115"/>
      <c r="M36" s="102"/>
      <c r="N36" s="510" t="str">
        <f>IF(M33="★","居住していた場","")</f>
        <v>居住していた場</v>
      </c>
      <c r="P36" s="114"/>
    </row>
    <row r="37" spans="1:18" s="98" customFormat="1" ht="12.9" hidden="1" customHeight="1" thickBot="1" x14ac:dyDescent="0.25">
      <c r="A37" s="174" t="s">
        <v>327</v>
      </c>
      <c r="B37" s="547" t="str">
        <f>IF(計算シート!C67=0,"　配偶者は生計維持者２ですか","")</f>
        <v>　配偶者は生計維持者２ですか</v>
      </c>
      <c r="C37" s="548"/>
      <c r="D37" s="548"/>
      <c r="E37" s="430"/>
      <c r="F37" s="58" t="str">
        <f>IF(AND(I15&lt;&gt;"その他",F36="はい"),"はい","いいえ")</f>
        <v>はい</v>
      </c>
      <c r="G37" s="75"/>
      <c r="H37" s="115"/>
      <c r="I37" s="113"/>
      <c r="J37" s="177"/>
      <c r="K37" s="76"/>
      <c r="L37" s="115"/>
      <c r="M37" s="102"/>
      <c r="N37" s="511"/>
      <c r="P37" s="114"/>
      <c r="R37" s="98" t="s">
        <v>1069</v>
      </c>
    </row>
    <row r="38" spans="1:18" s="98" customFormat="1" ht="12.9" customHeight="1" thickBot="1" x14ac:dyDescent="0.25">
      <c r="A38" s="174" t="s">
        <v>327</v>
      </c>
      <c r="B38" s="547" t="str">
        <f>IF(AND(OR(I15&lt;&gt;"その他",I15&lt;&gt;"祖父",I15&lt;&gt;"祖母"),F36="はい"),"　生計維持者２","　配偶者")&amp;"と同居していますか"</f>
        <v>　生計維持者２と同居していますか</v>
      </c>
      <c r="C38" s="548"/>
      <c r="D38" s="579"/>
      <c r="E38" s="63"/>
      <c r="F38" s="58" t="s">
        <v>42</v>
      </c>
      <c r="G38" s="75"/>
      <c r="H38" s="115"/>
      <c r="I38" s="113"/>
      <c r="J38" s="177"/>
      <c r="K38" s="76"/>
      <c r="L38" s="75"/>
      <c r="M38" s="102"/>
      <c r="N38" s="510" t="str">
        <f>IF(M33="★","合でも入力して","")</f>
        <v>合でも入力して</v>
      </c>
      <c r="P38" s="114"/>
    </row>
    <row r="39" spans="1:18" s="98" customFormat="1" ht="12.9" customHeight="1" thickBot="1" x14ac:dyDescent="0.25">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 customHeight="1" thickBot="1" x14ac:dyDescent="0.25">
      <c r="A40" s="175" t="s">
        <v>329</v>
      </c>
      <c r="B40" s="568" t="str">
        <f>IF(計算シート!C67=0,"","申込者本人は")&amp;"ひとり親ですか"</f>
        <v>ひとり親ですか</v>
      </c>
      <c r="C40" s="569"/>
      <c r="D40" s="569"/>
      <c r="E40" s="82"/>
      <c r="F40" s="59" t="s">
        <v>929</v>
      </c>
      <c r="G40" s="423"/>
      <c r="H40" s="424"/>
      <c r="I40" s="419"/>
      <c r="J40" s="179"/>
      <c r="K40" s="122"/>
      <c r="L40" s="128"/>
      <c r="M40" s="127"/>
      <c r="N40" s="510"/>
      <c r="P40" s="114"/>
    </row>
    <row r="41" spans="1:18" s="146" customFormat="1" ht="3" customHeight="1" thickTop="1" thickBot="1" x14ac:dyDescent="0.25">
      <c r="A41" s="140"/>
      <c r="B41" s="141"/>
      <c r="C41" s="141"/>
      <c r="D41" s="141"/>
      <c r="E41" s="142"/>
      <c r="F41" s="141"/>
      <c r="G41" s="141"/>
      <c r="H41" s="141"/>
      <c r="I41" s="143"/>
      <c r="J41" s="168"/>
      <c r="K41" s="142"/>
      <c r="L41" s="144"/>
      <c r="M41" s="141"/>
      <c r="N41" s="542"/>
      <c r="O41" s="442"/>
      <c r="P41" s="145"/>
    </row>
    <row r="42" spans="1:18" s="98" customFormat="1" ht="15.6" customHeight="1" thickTop="1" thickBot="1" x14ac:dyDescent="0.25">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 customHeight="1" thickBot="1" x14ac:dyDescent="0.25">
      <c r="A43" s="173" t="s">
        <v>332</v>
      </c>
      <c r="B43" s="570" t="s">
        <v>272</v>
      </c>
      <c r="C43" s="571"/>
      <c r="D43" s="572"/>
      <c r="E43" s="62"/>
      <c r="F43" s="73" t="s">
        <v>785</v>
      </c>
      <c r="G43" s="75"/>
      <c r="H43" s="425"/>
      <c r="I43" s="113"/>
      <c r="J43" s="176" t="s">
        <v>338</v>
      </c>
      <c r="K43" s="76"/>
      <c r="L43" s="73" t="s">
        <v>49</v>
      </c>
      <c r="M43" s="102"/>
      <c r="N43" s="510" t="str">
        <f>IF(M33="★","1/1時点で日本","")</f>
        <v>1/1時点で日本</v>
      </c>
      <c r="P43" s="114"/>
    </row>
    <row r="44" spans="1:18" s="98" customFormat="1" ht="12.9" customHeight="1" thickBot="1" x14ac:dyDescent="0.25">
      <c r="A44" s="174" t="s">
        <v>333</v>
      </c>
      <c r="B44" s="573" t="s">
        <v>274</v>
      </c>
      <c r="C44" s="574"/>
      <c r="D44" s="574"/>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 customHeight="1" thickBot="1" x14ac:dyDescent="0.25">
      <c r="A45" s="174" t="s">
        <v>334</v>
      </c>
      <c r="B45" s="573" t="s">
        <v>273</v>
      </c>
      <c r="C45" s="574"/>
      <c r="D45" s="574"/>
      <c r="E45" s="430"/>
      <c r="F45" s="73" t="s">
        <v>785</v>
      </c>
      <c r="G45" s="75"/>
      <c r="H45" s="425"/>
      <c r="I45" s="113"/>
      <c r="J45" s="178" t="s">
        <v>340</v>
      </c>
      <c r="K45" s="76"/>
      <c r="L45" s="73" t="s">
        <v>49</v>
      </c>
      <c r="M45" s="102"/>
      <c r="N45" s="543" t="str">
        <f>IF(M33="★","いた者は課税証","")</f>
        <v>いた者は課税証</v>
      </c>
      <c r="P45" s="114"/>
    </row>
    <row r="46" spans="1:18" s="98" customFormat="1" ht="12.9" customHeight="1" thickBot="1" x14ac:dyDescent="0.25">
      <c r="A46" s="174" t="s">
        <v>335</v>
      </c>
      <c r="B46" s="577" t="s">
        <v>275</v>
      </c>
      <c r="C46" s="578"/>
      <c r="D46" s="578"/>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 customHeight="1" thickBot="1" x14ac:dyDescent="0.25">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 customHeight="1" thickBot="1" x14ac:dyDescent="0.25">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x14ac:dyDescent="0.25">
      <c r="A49" s="169"/>
      <c r="B49" s="78"/>
      <c r="C49" s="78"/>
      <c r="D49" s="78"/>
      <c r="E49" s="84"/>
      <c r="F49" s="78"/>
      <c r="G49" s="119"/>
      <c r="H49" s="78"/>
      <c r="I49" s="119"/>
      <c r="J49" s="169"/>
      <c r="K49" s="84"/>
      <c r="L49" s="78"/>
      <c r="M49" s="78"/>
      <c r="N49" s="78"/>
      <c r="O49" s="78"/>
      <c r="P49" s="114"/>
    </row>
    <row r="50" spans="1:16" s="98" customFormat="1" ht="15.6" customHeight="1" thickTop="1" thickBot="1" x14ac:dyDescent="0.25">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 customHeight="1" thickBot="1" x14ac:dyDescent="0.25">
      <c r="A51" s="174" t="s">
        <v>344</v>
      </c>
      <c r="B51" s="547" t="s">
        <v>0</v>
      </c>
      <c r="C51" s="548"/>
      <c r="D51" s="548"/>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 customHeight="1" thickBot="1" x14ac:dyDescent="0.25">
      <c r="A52" s="174" t="s">
        <v>345</v>
      </c>
      <c r="B52" s="547" t="s">
        <v>1</v>
      </c>
      <c r="C52" s="548"/>
      <c r="D52" s="548"/>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 customHeight="1" thickBot="1" x14ac:dyDescent="0.25">
      <c r="A53" s="174" t="s">
        <v>346</v>
      </c>
      <c r="B53" s="547" t="s">
        <v>2</v>
      </c>
      <c r="C53" s="548"/>
      <c r="D53" s="548"/>
      <c r="E53" s="430"/>
      <c r="F53" s="58">
        <v>0</v>
      </c>
      <c r="G53" s="412" t="s">
        <v>48</v>
      </c>
      <c r="H53" s="487" t="s">
        <v>937</v>
      </c>
      <c r="I53" s="113"/>
      <c r="J53" s="178" t="s">
        <v>355</v>
      </c>
      <c r="K53" s="76"/>
      <c r="L53" s="58">
        <v>0</v>
      </c>
      <c r="M53" s="446" t="s">
        <v>48</v>
      </c>
      <c r="N53" s="445" t="s">
        <v>937</v>
      </c>
      <c r="O53" s="102"/>
      <c r="P53" s="114"/>
    </row>
    <row r="54" spans="1:16" s="98" customFormat="1" ht="12.9" customHeight="1" thickBot="1" x14ac:dyDescent="0.25">
      <c r="A54" s="174" t="s">
        <v>347</v>
      </c>
      <c r="B54" s="547" t="s">
        <v>3</v>
      </c>
      <c r="C54" s="548"/>
      <c r="D54" s="548"/>
      <c r="E54" s="430"/>
      <c r="F54" s="58">
        <v>0</v>
      </c>
      <c r="G54" s="416" t="s">
        <v>48</v>
      </c>
      <c r="H54" s="58">
        <v>0</v>
      </c>
      <c r="I54" s="414" t="s">
        <v>48</v>
      </c>
      <c r="J54" s="178" t="s">
        <v>356</v>
      </c>
      <c r="K54" s="76"/>
      <c r="L54" s="58">
        <v>0</v>
      </c>
      <c r="M54" s="447" t="s">
        <v>48</v>
      </c>
      <c r="N54" s="58">
        <v>0</v>
      </c>
      <c r="O54" s="448" t="s">
        <v>48</v>
      </c>
      <c r="P54" s="114"/>
    </row>
    <row r="55" spans="1:16" s="98" customFormat="1" ht="12.9" customHeight="1" thickBot="1" x14ac:dyDescent="0.25">
      <c r="A55" s="174" t="s">
        <v>348</v>
      </c>
      <c r="B55" s="547" t="s">
        <v>4</v>
      </c>
      <c r="C55" s="548"/>
      <c r="D55" s="548"/>
      <c r="E55" s="430"/>
      <c r="F55" s="58">
        <v>0</v>
      </c>
      <c r="G55" s="416" t="s">
        <v>48</v>
      </c>
      <c r="H55" s="586" t="s">
        <v>1082</v>
      </c>
      <c r="I55" s="587"/>
      <c r="J55" s="178" t="s">
        <v>357</v>
      </c>
      <c r="K55" s="76"/>
      <c r="L55" s="58">
        <v>0</v>
      </c>
      <c r="M55" s="407" t="s">
        <v>48</v>
      </c>
      <c r="N55" s="586" t="str">
        <f>IF(F36="はい","(項番41の内数)","")</f>
        <v>(項番41の内数)</v>
      </c>
      <c r="O55" s="588"/>
      <c r="P55" s="114"/>
    </row>
    <row r="56" spans="1:16" s="98" customFormat="1" ht="12.9" customHeight="1" thickBot="1" x14ac:dyDescent="0.25">
      <c r="A56" s="174" t="s">
        <v>349</v>
      </c>
      <c r="B56" s="547" t="s">
        <v>5</v>
      </c>
      <c r="C56" s="548"/>
      <c r="D56" s="548"/>
      <c r="E56" s="430"/>
      <c r="F56" s="58">
        <v>0</v>
      </c>
      <c r="G56" s="418" t="s">
        <v>48</v>
      </c>
      <c r="H56" s="115"/>
      <c r="I56" s="113"/>
      <c r="J56" s="178" t="s">
        <v>358</v>
      </c>
      <c r="K56" s="76"/>
      <c r="L56" s="58">
        <v>0</v>
      </c>
      <c r="M56" s="407" t="s">
        <v>48</v>
      </c>
      <c r="N56" s="115"/>
      <c r="O56" s="102"/>
      <c r="P56" s="114"/>
    </row>
    <row r="57" spans="1:16" s="98" customFormat="1" ht="12.9" customHeight="1" thickBot="1" x14ac:dyDescent="0.25">
      <c r="A57" s="174" t="s">
        <v>350</v>
      </c>
      <c r="B57" s="547" t="s">
        <v>299</v>
      </c>
      <c r="C57" s="548"/>
      <c r="D57" s="548"/>
      <c r="E57" s="430"/>
      <c r="F57" s="58">
        <v>0</v>
      </c>
      <c r="G57" s="418" t="s">
        <v>48</v>
      </c>
      <c r="H57" s="115"/>
      <c r="I57" s="113"/>
      <c r="J57" s="178" t="s">
        <v>359</v>
      </c>
      <c r="K57" s="76"/>
      <c r="L57" s="58">
        <v>0</v>
      </c>
      <c r="M57" s="407" t="s">
        <v>48</v>
      </c>
      <c r="N57" s="115"/>
      <c r="O57" s="102"/>
      <c r="P57" s="114"/>
    </row>
    <row r="58" spans="1:16" s="98" customFormat="1" ht="12.9" customHeight="1" thickBot="1" x14ac:dyDescent="0.25">
      <c r="A58" s="174" t="s">
        <v>351</v>
      </c>
      <c r="B58" s="547" t="s">
        <v>300</v>
      </c>
      <c r="C58" s="548"/>
      <c r="D58" s="548"/>
      <c r="E58" s="435"/>
      <c r="F58" s="58">
        <v>0</v>
      </c>
      <c r="G58" s="418" t="s">
        <v>48</v>
      </c>
      <c r="H58" s="115"/>
      <c r="I58" s="113"/>
      <c r="J58" s="178" t="s">
        <v>360</v>
      </c>
      <c r="K58" s="76"/>
      <c r="L58" s="58">
        <v>0</v>
      </c>
      <c r="M58" s="407" t="s">
        <v>48</v>
      </c>
      <c r="N58" s="115"/>
      <c r="O58" s="102"/>
      <c r="P58" s="114"/>
    </row>
    <row r="59" spans="1:16" s="98" customFormat="1" ht="12.9" customHeight="1" thickBot="1" x14ac:dyDescent="0.25">
      <c r="A59" s="175" t="s">
        <v>352</v>
      </c>
      <c r="B59" s="568" t="s">
        <v>301</v>
      </c>
      <c r="C59" s="569"/>
      <c r="D59" s="569"/>
      <c r="E59" s="82"/>
      <c r="F59" s="58">
        <v>0</v>
      </c>
      <c r="G59" s="417" t="s">
        <v>48</v>
      </c>
      <c r="H59" s="420"/>
      <c r="I59" s="419"/>
      <c r="J59" s="181" t="s">
        <v>361</v>
      </c>
      <c r="K59" s="118"/>
      <c r="L59" s="58">
        <v>0</v>
      </c>
      <c r="M59" s="417" t="s">
        <v>48</v>
      </c>
      <c r="N59" s="420"/>
      <c r="O59" s="127"/>
      <c r="P59" s="114"/>
    </row>
    <row r="60" spans="1:16" ht="3" customHeight="1" thickTop="1" x14ac:dyDescent="0.2">
      <c r="E60" s="65"/>
      <c r="F60" s="66"/>
      <c r="G60" s="67"/>
      <c r="H60" s="66"/>
      <c r="I60" s="67"/>
      <c r="K60" s="65"/>
      <c r="L60" s="68"/>
      <c r="M60" s="68"/>
      <c r="N60" s="68"/>
      <c r="O60" s="68"/>
      <c r="P60" s="67"/>
    </row>
    <row r="61" spans="1:16" ht="3.75" customHeight="1" x14ac:dyDescent="0.2"/>
    <row r="62" spans="1:16" x14ac:dyDescent="0.2">
      <c r="B62" t="s">
        <v>307</v>
      </c>
    </row>
    <row r="63" spans="1:16" x14ac:dyDescent="0.2">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x14ac:dyDescent="0.2">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x14ac:dyDescent="0.2">
      <c r="B65"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C65" s="95"/>
      <c r="D65" s="95"/>
      <c r="E65" s="95"/>
      <c r="F65" s="95"/>
    </row>
    <row r="66" spans="1:18" x14ac:dyDescent="0.2">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C66" s="149"/>
      <c r="D66" s="149"/>
      <c r="E66" s="149"/>
      <c r="F66" s="149"/>
    </row>
    <row r="67" spans="1:18" x14ac:dyDescent="0.2">
      <c r="B67" s="149" t="s">
        <v>410</v>
      </c>
      <c r="C67" s="149"/>
      <c r="D67" s="149"/>
      <c r="E67" s="149"/>
      <c r="F67" s="149"/>
      <c r="G67" s="150"/>
      <c r="H67" s="150"/>
      <c r="I67" s="150"/>
      <c r="J67" s="150"/>
      <c r="K67" s="150"/>
      <c r="L67" s="150"/>
      <c r="M67" s="150"/>
      <c r="N67" s="150"/>
    </row>
    <row r="68" spans="1:18" ht="10.5" customHeight="1" x14ac:dyDescent="0.2">
      <c r="A68" s="57"/>
      <c r="B68" s="196" t="s">
        <v>302</v>
      </c>
      <c r="C68" s="196"/>
      <c r="D68" s="196"/>
      <c r="E68" s="196"/>
      <c r="F68" s="196"/>
      <c r="G68" s="57"/>
      <c r="H68" s="57"/>
      <c r="I68" s="57"/>
      <c r="J68" s="57"/>
      <c r="K68" s="57"/>
      <c r="L68" s="57"/>
      <c r="M68" s="57"/>
      <c r="N68" s="57"/>
      <c r="O68" s="57"/>
      <c r="P68" s="57"/>
      <c r="Q68" s="57"/>
    </row>
    <row r="69" spans="1:18" ht="13.5" customHeight="1" x14ac:dyDescent="0.2">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x14ac:dyDescent="0.2">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x14ac:dyDescent="0.2">
      <c r="A71" s="139"/>
      <c r="B71" s="197" t="s">
        <v>411</v>
      </c>
      <c r="C71" s="197"/>
      <c r="D71" s="197"/>
      <c r="E71" s="197"/>
      <c r="F71" s="197"/>
      <c r="G71" s="139"/>
      <c r="H71" s="139"/>
      <c r="I71" s="139"/>
      <c r="J71" s="139"/>
      <c r="K71" s="139"/>
      <c r="L71" s="139"/>
      <c r="M71" s="139"/>
      <c r="N71" s="139"/>
      <c r="O71" s="139"/>
      <c r="P71" s="139"/>
      <c r="Q71" s="139"/>
    </row>
    <row r="72" spans="1:18" x14ac:dyDescent="0.2">
      <c r="B72" s="92" t="s">
        <v>298</v>
      </c>
      <c r="C72" s="92"/>
      <c r="D72" s="92"/>
      <c r="E72" s="92"/>
      <c r="F72" s="531"/>
    </row>
    <row r="73" spans="1:18" ht="10.5" customHeight="1" x14ac:dyDescent="0.2">
      <c r="A73" s="91"/>
      <c r="B73" s="129" t="s">
        <v>1090</v>
      </c>
      <c r="C73" s="499">
        <f>計算シート!B34</f>
        <v>0</v>
      </c>
      <c r="D73" s="500"/>
      <c r="E73" s="528"/>
      <c r="F73" s="530"/>
      <c r="G73" s="497" t="s">
        <v>943</v>
      </c>
      <c r="H73" s="503">
        <f>IF(計算シート!C62=0,"-",計算シート!C64)</f>
        <v>1</v>
      </c>
      <c r="I73" s="584" t="s">
        <v>945</v>
      </c>
      <c r="J73" s="585"/>
      <c r="K73" s="459">
        <f>IF(計算シート!C62=0,"-",計算シート!C66)</f>
        <v>0</v>
      </c>
      <c r="L73" s="489"/>
      <c r="M73" s="489"/>
      <c r="N73" s="489"/>
      <c r="O73" s="489"/>
    </row>
    <row r="74" spans="1:18" ht="10.5" customHeight="1" x14ac:dyDescent="0.2">
      <c r="A74" s="93"/>
      <c r="B74" s="133" t="s">
        <v>1091</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x14ac:dyDescent="0.2">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x14ac:dyDescent="0.2">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L10:N10"/>
    <mergeCell ref="J26:M26"/>
    <mergeCell ref="J27:M27"/>
    <mergeCell ref="G17:H17"/>
    <mergeCell ref="I73:J73"/>
    <mergeCell ref="J28:M28"/>
    <mergeCell ref="J29:M29"/>
    <mergeCell ref="J30:M30"/>
    <mergeCell ref="H55:I55"/>
    <mergeCell ref="N55:O55"/>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B39:D39"/>
    <mergeCell ref="B40:D40"/>
    <mergeCell ref="B43:D43"/>
    <mergeCell ref="B44:D44"/>
    <mergeCell ref="B30:D30"/>
    <mergeCell ref="B31:D31"/>
    <mergeCell ref="B35:D35"/>
    <mergeCell ref="B36:D36"/>
    <mergeCell ref="B37:D37"/>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25:D25"/>
    <mergeCell ref="B26:D26"/>
    <mergeCell ref="B27:D27"/>
    <mergeCell ref="B28:D28"/>
    <mergeCell ref="B29:D29"/>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xr:uid="{00000000-0002-0000-0000-000000000000}">
      <formula1>0</formula1>
      <formula2>99</formula2>
    </dataValidation>
    <dataValidation type="decimal" allowBlank="1" showInputMessage="1" showErrorMessage="1" sqref="H46 F44 H44 F46 L46 L44" xr:uid="{00000000-0002-0000-0000-000001000000}">
      <formula1>0</formula1>
      <formula2>999999999999999000000</formula2>
    </dataValidation>
    <dataValidation type="date" allowBlank="1" showInputMessage="1" showErrorMessage="1" sqref="H35 F35 L35" xr:uid="{00000000-0002-0000-0000-000002000000}">
      <formula1>1</formula1>
      <formula2>73051</formula2>
    </dataValidation>
    <dataValidation type="decimal" allowBlank="1" showInputMessage="1" showErrorMessage="1" sqref="H48 F31 L48 F48" xr:uid="{00000000-0002-0000-0000-000003000000}">
      <formula1>-999999999999999000000</formula1>
      <formula2>999999999999999000000</formula2>
    </dataValidation>
    <dataValidation type="date" allowBlank="1" showInputMessage="1" showErrorMessage="1" sqref="N13:N14 I13:I14 L8" xr:uid="{00000000-0002-0000-0000-000004000000}">
      <formula1>1</formula1>
      <formula2>401404</formula2>
    </dataValidation>
    <dataValidation type="whole" allowBlank="1" showInputMessage="1" showErrorMessage="1" sqref="D10:E10" xr:uid="{00000000-0002-0000-0000-000005000000}">
      <formula1>2000</formula1>
      <formula2>9999</formula2>
    </dataValidation>
    <dataValidation type="decimal" allowBlank="1" showInputMessage="1" showErrorMessage="1" sqref="F29" xr:uid="{00000000-0002-0000-0000-000006000000}">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7000000}">
          <x14:formula1>
            <xm:f>計算シート!$F$5:$F$7</xm:f>
          </x14:formula1>
          <xm:sqref>F39 F25 L39</xm:sqref>
        </x14:dataValidation>
        <x14:dataValidation type="list" allowBlank="1" showInputMessage="1" showErrorMessage="1" xr:uid="{00000000-0002-0000-0000-000008000000}">
          <x14:formula1>
            <xm:f>前年レート!$N$12:$N$74</xm:f>
          </x14:formula1>
          <xm:sqref>L47 F43 F47 F30 L43 F28 L45 F45</xm:sqref>
        </x14:dataValidation>
        <x14:dataValidation type="list" allowBlank="1" showInputMessage="1" showErrorMessage="1" xr:uid="{00000000-0002-0000-0000-000009000000}">
          <x14:formula1>
            <xm:f>計算シート!$F$15:$F$22</xm:f>
          </x14:formula1>
          <xm:sqref>L10</xm:sqref>
        </x14:dataValidation>
        <x14:dataValidation type="list" allowBlank="1" showInputMessage="1" showErrorMessage="1" xr:uid="{00000000-0002-0000-0000-00000A000000}">
          <x14:formula1>
            <xm:f>計算シート!$F$3:$F$4</xm:f>
          </x14:formula1>
          <xm:sqref>F26:F27 F36 F38</xm:sqref>
        </x14:dataValidation>
        <x14:dataValidation type="list" allowBlank="1" showInputMessage="1" showErrorMessage="1" xr:uid="{00000000-0002-0000-0000-00000B000000}">
          <x14:formula1>
            <xm:f>計算シート!$F$8:$F$10</xm:f>
          </x14:formula1>
          <xm:sqref>F40</xm:sqref>
        </x14:dataValidation>
        <x14:dataValidation type="list" allowBlank="1" showInputMessage="1" showErrorMessage="1" xr:uid="{00000000-0002-0000-0000-00000C000000}">
          <x14:formula1>
            <xm:f>計算シート!$F$11:$F$13</xm:f>
          </x14:formula1>
          <xm:sqref>F24</xm:sqref>
        </x14:dataValidation>
        <x14:dataValidation type="list" allowBlank="1" showInputMessage="1" showErrorMessage="1" xr:uid="{00000000-0002-0000-0000-00000D000000}">
          <x14:formula1>
            <xm:f>計算シート!$F$24:$F$25</xm:f>
          </x14:formula1>
          <xm:sqref>I17:J17</xm:sqref>
        </x14:dataValidation>
        <x14:dataValidation type="list" allowBlank="1" showInputMessage="1" showErrorMessage="1" xr:uid="{00000000-0002-0000-0000-00000E000000}">
          <x14:formula1>
            <xm:f>計算シート!$F$24:$F$29</xm:f>
          </x14:formula1>
          <xm:sqref>I16:J16 I18:J18</xm:sqref>
        </x14:dataValidation>
        <x14:dataValidation type="list" allowBlank="1" showInputMessage="1" showErrorMessage="1" xr:uid="{00000000-0002-0000-0000-000010000000}">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3"/>
  <sheetViews>
    <sheetView zoomScaleNormal="100" workbookViewId="0">
      <selection activeCell="B7" sqref="B7"/>
    </sheetView>
  </sheetViews>
  <sheetFormatPr defaultRowHeight="13.2" x14ac:dyDescent="0.2"/>
  <cols>
    <col min="2" max="2" width="50.21875" bestFit="1" customWidth="1"/>
    <col min="3" max="3" width="9" customWidth="1"/>
    <col min="4" max="4" width="45.77734375" customWidth="1"/>
  </cols>
  <sheetData>
    <row r="1" spans="1:4" x14ac:dyDescent="0.2">
      <c r="A1" s="50" t="s">
        <v>170</v>
      </c>
      <c r="B1" s="50" t="s">
        <v>50</v>
      </c>
      <c r="C1" s="50" t="s">
        <v>51</v>
      </c>
      <c r="D1" s="50" t="s">
        <v>52</v>
      </c>
    </row>
    <row r="2" spans="1:4" x14ac:dyDescent="0.2">
      <c r="A2" s="50">
        <v>1</v>
      </c>
      <c r="B2" s="52">
        <v>0</v>
      </c>
      <c r="C2" s="50" t="s">
        <v>78</v>
      </c>
      <c r="D2" s="50" t="s">
        <v>79</v>
      </c>
    </row>
    <row r="3" spans="1:4" x14ac:dyDescent="0.2">
      <c r="A3" s="50">
        <v>2</v>
      </c>
      <c r="B3" s="52" t="s">
        <v>80</v>
      </c>
      <c r="C3" s="50" t="s">
        <v>78</v>
      </c>
      <c r="D3" s="50" t="s">
        <v>81</v>
      </c>
    </row>
    <row r="4" spans="1:4" x14ac:dyDescent="0.2">
      <c r="A4" s="50">
        <v>3</v>
      </c>
      <c r="B4" s="50">
        <v>969000</v>
      </c>
      <c r="C4" s="50" t="s">
        <v>78</v>
      </c>
      <c r="D4" s="50" t="s">
        <v>82</v>
      </c>
    </row>
    <row r="5" spans="1:4" x14ac:dyDescent="0.2">
      <c r="A5" s="50">
        <v>4</v>
      </c>
      <c r="B5" s="50">
        <v>970000</v>
      </c>
      <c r="C5" s="50" t="s">
        <v>78</v>
      </c>
      <c r="D5" s="50" t="s">
        <v>83</v>
      </c>
    </row>
    <row r="6" spans="1:4" x14ac:dyDescent="0.2">
      <c r="A6" s="50">
        <v>5</v>
      </c>
      <c r="B6" s="50">
        <v>972000</v>
      </c>
      <c r="C6" s="50" t="s">
        <v>78</v>
      </c>
      <c r="D6" s="50" t="s">
        <v>84</v>
      </c>
    </row>
    <row r="7" spans="1:4" x14ac:dyDescent="0.2">
      <c r="A7" s="50">
        <v>6</v>
      </c>
      <c r="B7" s="50">
        <v>974000</v>
      </c>
      <c r="C7" s="50" t="s">
        <v>78</v>
      </c>
      <c r="D7" s="50" t="s">
        <v>85</v>
      </c>
    </row>
    <row r="8" spans="1:4" x14ac:dyDescent="0.2">
      <c r="A8" s="50">
        <v>7</v>
      </c>
      <c r="B8" s="52" t="s">
        <v>220</v>
      </c>
      <c r="C8" s="50" t="s">
        <v>78</v>
      </c>
      <c r="D8" s="50" t="s">
        <v>86</v>
      </c>
    </row>
    <row r="9" spans="1:4" x14ac:dyDescent="0.2">
      <c r="A9" s="50">
        <v>8</v>
      </c>
      <c r="B9" s="52" t="s">
        <v>221</v>
      </c>
      <c r="C9" s="50" t="s">
        <v>78</v>
      </c>
      <c r="D9" s="50" t="s">
        <v>87</v>
      </c>
    </row>
    <row r="10" spans="1:4" x14ac:dyDescent="0.2">
      <c r="A10" s="50">
        <v>9</v>
      </c>
      <c r="B10" s="52" t="s">
        <v>222</v>
      </c>
      <c r="C10" s="50" t="s">
        <v>78</v>
      </c>
      <c r="D10" s="50" t="s">
        <v>88</v>
      </c>
    </row>
    <row r="11" spans="1:4" x14ac:dyDescent="0.2">
      <c r="A11" s="50">
        <v>10</v>
      </c>
      <c r="B11" s="52" t="s">
        <v>89</v>
      </c>
      <c r="C11" s="50" t="s">
        <v>78</v>
      </c>
      <c r="D11" s="50" t="s">
        <v>90</v>
      </c>
    </row>
    <row r="12" spans="1:4" x14ac:dyDescent="0.2">
      <c r="A12" s="50">
        <v>11</v>
      </c>
      <c r="B12" s="52" t="s">
        <v>91</v>
      </c>
      <c r="C12" s="50" t="s">
        <v>78</v>
      </c>
      <c r="D12" s="50" t="s">
        <v>92</v>
      </c>
    </row>
    <row r="13" spans="1:4" x14ac:dyDescent="0.2">
      <c r="A13" s="50">
        <v>1</v>
      </c>
      <c r="B13" s="49">
        <v>65</v>
      </c>
      <c r="C13" s="50" t="s">
        <v>53</v>
      </c>
      <c r="D13" s="53" t="s">
        <v>93</v>
      </c>
    </row>
    <row r="14" spans="1:4" x14ac:dyDescent="0.2">
      <c r="A14" s="50">
        <v>2</v>
      </c>
      <c r="B14" s="49">
        <v>3300000</v>
      </c>
      <c r="C14" s="50" t="s">
        <v>53</v>
      </c>
      <c r="D14" s="53" t="s">
        <v>94</v>
      </c>
    </row>
    <row r="15" spans="1:4" x14ac:dyDescent="0.2">
      <c r="A15" s="50">
        <v>3</v>
      </c>
      <c r="B15" s="49">
        <v>4100000</v>
      </c>
      <c r="C15" s="50" t="s">
        <v>53</v>
      </c>
      <c r="D15" s="53" t="s">
        <v>95</v>
      </c>
    </row>
    <row r="16" spans="1:4" x14ac:dyDescent="0.2">
      <c r="A16" s="50">
        <v>4</v>
      </c>
      <c r="B16" s="49">
        <v>7700000</v>
      </c>
      <c r="C16" s="50" t="s">
        <v>53</v>
      </c>
      <c r="D16" s="53" t="s">
        <v>96</v>
      </c>
    </row>
    <row r="17" spans="1:4" x14ac:dyDescent="0.2">
      <c r="A17" s="50">
        <v>5</v>
      </c>
      <c r="B17" s="49">
        <v>10000000</v>
      </c>
      <c r="C17" s="50" t="s">
        <v>53</v>
      </c>
      <c r="D17" s="53" t="s">
        <v>97</v>
      </c>
    </row>
    <row r="18" spans="1:4" x14ac:dyDescent="0.2">
      <c r="A18" s="50">
        <v>6</v>
      </c>
      <c r="B18" s="49">
        <v>1300000</v>
      </c>
      <c r="C18" s="50" t="s">
        <v>53</v>
      </c>
      <c r="D18" s="53" t="s">
        <v>98</v>
      </c>
    </row>
    <row r="19" spans="1:4" x14ac:dyDescent="0.2">
      <c r="A19" s="50">
        <v>7</v>
      </c>
      <c r="B19" s="49">
        <v>4100000</v>
      </c>
      <c r="C19" s="50" t="s">
        <v>53</v>
      </c>
      <c r="D19" s="53" t="s">
        <v>99</v>
      </c>
    </row>
    <row r="20" spans="1:4" x14ac:dyDescent="0.2">
      <c r="A20" s="50">
        <v>8</v>
      </c>
      <c r="B20" s="49">
        <v>7700000</v>
      </c>
      <c r="C20" s="50" t="s">
        <v>53</v>
      </c>
      <c r="D20" s="53" t="s">
        <v>100</v>
      </c>
    </row>
    <row r="21" spans="1:4" x14ac:dyDescent="0.2">
      <c r="A21" s="50">
        <v>9</v>
      </c>
      <c r="B21" s="49">
        <v>10000000</v>
      </c>
      <c r="C21" s="50" t="s">
        <v>53</v>
      </c>
      <c r="D21" s="53" t="s">
        <v>101</v>
      </c>
    </row>
    <row r="22" spans="1:4" x14ac:dyDescent="0.2">
      <c r="A22" s="50">
        <v>10</v>
      </c>
      <c r="B22" s="49" t="s">
        <v>102</v>
      </c>
      <c r="C22" s="50" t="s">
        <v>53</v>
      </c>
      <c r="D22" s="53" t="s">
        <v>103</v>
      </c>
    </row>
    <row r="23" spans="1:4" x14ac:dyDescent="0.2">
      <c r="A23" s="50">
        <v>11</v>
      </c>
      <c r="B23" s="49" t="s">
        <v>104</v>
      </c>
      <c r="C23" s="50" t="s">
        <v>53</v>
      </c>
      <c r="D23" s="53" t="s">
        <v>105</v>
      </c>
    </row>
    <row r="24" spans="1:4" x14ac:dyDescent="0.2">
      <c r="A24" s="50">
        <v>12</v>
      </c>
      <c r="B24" s="49" t="s">
        <v>106</v>
      </c>
      <c r="C24" s="50" t="s">
        <v>53</v>
      </c>
      <c r="D24" s="53" t="s">
        <v>107</v>
      </c>
    </row>
    <row r="25" spans="1:4" x14ac:dyDescent="0.2">
      <c r="A25" s="50">
        <v>13</v>
      </c>
      <c r="B25" s="49" t="s">
        <v>108</v>
      </c>
      <c r="C25" s="50" t="s">
        <v>53</v>
      </c>
      <c r="D25" s="53" t="s">
        <v>109</v>
      </c>
    </row>
    <row r="26" spans="1:4" x14ac:dyDescent="0.2">
      <c r="A26" s="50">
        <v>14</v>
      </c>
      <c r="B26" s="49" t="s">
        <v>110</v>
      </c>
      <c r="C26" s="50" t="s">
        <v>53</v>
      </c>
      <c r="D26" s="53" t="s">
        <v>111</v>
      </c>
    </row>
    <row r="27" spans="1:4" x14ac:dyDescent="0.2">
      <c r="A27" s="50">
        <v>15</v>
      </c>
      <c r="B27" s="49" t="s">
        <v>112</v>
      </c>
      <c r="C27" s="50" t="s">
        <v>53</v>
      </c>
      <c r="D27" s="53" t="s">
        <v>113</v>
      </c>
    </row>
    <row r="28" spans="1:4" x14ac:dyDescent="0.2">
      <c r="A28" s="50">
        <v>16</v>
      </c>
      <c r="B28" s="49" t="s">
        <v>104</v>
      </c>
      <c r="C28" s="50" t="s">
        <v>53</v>
      </c>
      <c r="D28" s="53" t="s">
        <v>114</v>
      </c>
    </row>
    <row r="29" spans="1:4" x14ac:dyDescent="0.2">
      <c r="A29" s="50">
        <v>17</v>
      </c>
      <c r="B29" s="49" t="s">
        <v>106</v>
      </c>
      <c r="C29" s="50" t="s">
        <v>53</v>
      </c>
      <c r="D29" s="53" t="s">
        <v>115</v>
      </c>
    </row>
    <row r="30" spans="1:4" x14ac:dyDescent="0.2">
      <c r="A30" s="50">
        <v>18</v>
      </c>
      <c r="B30" s="49" t="s">
        <v>108</v>
      </c>
      <c r="C30" s="50" t="s">
        <v>53</v>
      </c>
      <c r="D30" s="53" t="s">
        <v>116</v>
      </c>
    </row>
    <row r="31" spans="1:4" x14ac:dyDescent="0.2">
      <c r="A31" s="50">
        <v>19</v>
      </c>
      <c r="B31" s="49" t="s">
        <v>110</v>
      </c>
      <c r="C31" s="50" t="s">
        <v>53</v>
      </c>
      <c r="D31" s="53" t="s">
        <v>117</v>
      </c>
    </row>
    <row r="32" spans="1:4" x14ac:dyDescent="0.2">
      <c r="B32" t="s">
        <v>223</v>
      </c>
    </row>
    <row r="33" spans="2:2" x14ac:dyDescent="0.2">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43"/>
  <sheetViews>
    <sheetView topLeftCell="A19" zoomScaleNormal="100" workbookViewId="0">
      <selection activeCell="C51" sqref="C51"/>
    </sheetView>
  </sheetViews>
  <sheetFormatPr defaultRowHeight="13.2" x14ac:dyDescent="0.2"/>
  <cols>
    <col min="2" max="2" width="50.21875" bestFit="1" customWidth="1"/>
    <col min="3" max="3" width="9" customWidth="1"/>
    <col min="4" max="4" width="45.77734375" customWidth="1"/>
  </cols>
  <sheetData>
    <row r="1" spans="1:4" x14ac:dyDescent="0.2">
      <c r="A1" s="50" t="s">
        <v>170</v>
      </c>
      <c r="B1" s="50" t="s">
        <v>50</v>
      </c>
      <c r="C1" s="50" t="s">
        <v>51</v>
      </c>
      <c r="D1" s="50" t="s">
        <v>52</v>
      </c>
    </row>
    <row r="2" spans="1:4" x14ac:dyDescent="0.2">
      <c r="A2" s="50">
        <v>1</v>
      </c>
      <c r="B2" s="52">
        <v>0</v>
      </c>
      <c r="C2" s="50" t="s">
        <v>78</v>
      </c>
      <c r="D2" s="205" t="s">
        <v>582</v>
      </c>
    </row>
    <row r="3" spans="1:4" x14ac:dyDescent="0.2">
      <c r="A3" s="50">
        <v>2</v>
      </c>
      <c r="B3" s="364" t="s">
        <v>583</v>
      </c>
      <c r="C3" s="50" t="s">
        <v>78</v>
      </c>
      <c r="D3" s="50" t="s">
        <v>81</v>
      </c>
    </row>
    <row r="4" spans="1:4" x14ac:dyDescent="0.2">
      <c r="A4" s="50">
        <v>3</v>
      </c>
      <c r="B4" s="205">
        <v>1069000</v>
      </c>
      <c r="C4" s="205" t="s">
        <v>53</v>
      </c>
      <c r="D4" s="50" t="s">
        <v>82</v>
      </c>
    </row>
    <row r="5" spans="1:4" x14ac:dyDescent="0.2">
      <c r="A5" s="50">
        <v>4</v>
      </c>
      <c r="B5" s="205">
        <v>1070000</v>
      </c>
      <c r="C5" s="205" t="s">
        <v>53</v>
      </c>
      <c r="D5" s="50" t="s">
        <v>83</v>
      </c>
    </row>
    <row r="6" spans="1:4" x14ac:dyDescent="0.2">
      <c r="A6" s="50">
        <v>5</v>
      </c>
      <c r="B6" s="205">
        <v>1072000</v>
      </c>
      <c r="C6" s="205" t="s">
        <v>53</v>
      </c>
      <c r="D6" s="50" t="s">
        <v>84</v>
      </c>
    </row>
    <row r="7" spans="1:4" x14ac:dyDescent="0.2">
      <c r="A7" s="50">
        <v>6</v>
      </c>
      <c r="B7" s="205">
        <v>1074000</v>
      </c>
      <c r="C7" s="205" t="s">
        <v>53</v>
      </c>
      <c r="D7" s="50" t="s">
        <v>85</v>
      </c>
    </row>
    <row r="8" spans="1:4" x14ac:dyDescent="0.2">
      <c r="A8" s="50">
        <v>7</v>
      </c>
      <c r="B8" s="364" t="s">
        <v>584</v>
      </c>
      <c r="C8" s="50" t="s">
        <v>78</v>
      </c>
      <c r="D8" s="50" t="s">
        <v>86</v>
      </c>
    </row>
    <row r="9" spans="1:4" x14ac:dyDescent="0.2">
      <c r="A9" s="50">
        <v>8</v>
      </c>
      <c r="B9" s="364" t="s">
        <v>585</v>
      </c>
      <c r="C9" s="50" t="s">
        <v>78</v>
      </c>
      <c r="D9" s="50" t="s">
        <v>87</v>
      </c>
    </row>
    <row r="10" spans="1:4" x14ac:dyDescent="0.2">
      <c r="A10" s="50">
        <v>9</v>
      </c>
      <c r="B10" s="364" t="s">
        <v>586</v>
      </c>
      <c r="C10" s="50" t="s">
        <v>78</v>
      </c>
      <c r="D10" s="50" t="s">
        <v>88</v>
      </c>
    </row>
    <row r="11" spans="1:4" x14ac:dyDescent="0.2">
      <c r="A11" s="50">
        <v>10</v>
      </c>
      <c r="B11" s="364" t="s">
        <v>587</v>
      </c>
      <c r="C11" s="50" t="s">
        <v>78</v>
      </c>
      <c r="D11" s="205" t="s">
        <v>588</v>
      </c>
    </row>
    <row r="12" spans="1:4" x14ac:dyDescent="0.2">
      <c r="A12" s="50">
        <v>11</v>
      </c>
      <c r="B12" s="364" t="s">
        <v>589</v>
      </c>
      <c r="C12" s="50" t="s">
        <v>78</v>
      </c>
      <c r="D12" s="205" t="s">
        <v>590</v>
      </c>
    </row>
    <row r="13" spans="1:4" x14ac:dyDescent="0.2">
      <c r="A13" s="205">
        <v>12</v>
      </c>
      <c r="B13" s="364">
        <v>550000</v>
      </c>
      <c r="C13" s="205" t="s">
        <v>53</v>
      </c>
      <c r="D13" s="205" t="s">
        <v>591</v>
      </c>
    </row>
    <row r="14" spans="1:4" x14ac:dyDescent="0.2">
      <c r="A14" s="205">
        <v>13</v>
      </c>
      <c r="B14" s="364">
        <v>-100000</v>
      </c>
      <c r="C14" s="205" t="s">
        <v>53</v>
      </c>
      <c r="D14" s="205" t="s">
        <v>592</v>
      </c>
    </row>
    <row r="15" spans="1:4" x14ac:dyDescent="0.2">
      <c r="A15" s="205">
        <v>14</v>
      </c>
      <c r="B15" s="364">
        <v>80000</v>
      </c>
      <c r="C15" s="205" t="s">
        <v>53</v>
      </c>
      <c r="D15" s="205" t="s">
        <v>593</v>
      </c>
    </row>
    <row r="16" spans="1:4" x14ac:dyDescent="0.2">
      <c r="A16" s="205">
        <v>15</v>
      </c>
      <c r="B16" s="364">
        <v>440000</v>
      </c>
      <c r="C16" s="205" t="s">
        <v>53</v>
      </c>
      <c r="D16" s="205" t="s">
        <v>594</v>
      </c>
    </row>
    <row r="17" spans="1:4" x14ac:dyDescent="0.2">
      <c r="A17" s="205">
        <v>16</v>
      </c>
      <c r="B17" s="364">
        <v>1100000</v>
      </c>
      <c r="C17" s="205" t="s">
        <v>53</v>
      </c>
      <c r="D17" s="205" t="s">
        <v>595</v>
      </c>
    </row>
    <row r="18" spans="1:4" x14ac:dyDescent="0.2">
      <c r="A18" s="205">
        <v>17</v>
      </c>
      <c r="B18" s="364">
        <v>1950000</v>
      </c>
      <c r="C18" s="205" t="s">
        <v>53</v>
      </c>
      <c r="D18" s="205" t="s">
        <v>596</v>
      </c>
    </row>
    <row r="19" spans="1:4" x14ac:dyDescent="0.2">
      <c r="A19" s="205">
        <v>18</v>
      </c>
      <c r="B19" s="364">
        <v>0.6</v>
      </c>
      <c r="C19" s="205" t="s">
        <v>53</v>
      </c>
      <c r="D19" s="205" t="s">
        <v>592</v>
      </c>
    </row>
    <row r="20" spans="1:4" x14ac:dyDescent="0.2">
      <c r="A20" s="205">
        <v>19</v>
      </c>
      <c r="B20" s="364">
        <v>0.7</v>
      </c>
      <c r="C20" s="205" t="s">
        <v>53</v>
      </c>
      <c r="D20" s="205" t="s">
        <v>593</v>
      </c>
    </row>
    <row r="21" spans="1:4" x14ac:dyDescent="0.2">
      <c r="A21" s="205">
        <v>20</v>
      </c>
      <c r="B21" s="364">
        <v>0.8</v>
      </c>
      <c r="C21" s="205" t="s">
        <v>53</v>
      </c>
      <c r="D21" s="205" t="s">
        <v>594</v>
      </c>
    </row>
    <row r="22" spans="1:4" x14ac:dyDescent="0.2">
      <c r="A22" s="205">
        <v>21</v>
      </c>
      <c r="B22" s="364">
        <v>0.9</v>
      </c>
      <c r="C22" s="205" t="s">
        <v>53</v>
      </c>
      <c r="D22" s="205" t="s">
        <v>595</v>
      </c>
    </row>
    <row r="23" spans="1:4" x14ac:dyDescent="0.2">
      <c r="A23" s="50">
        <v>1</v>
      </c>
      <c r="B23" s="49">
        <v>65</v>
      </c>
      <c r="C23" s="50" t="s">
        <v>53</v>
      </c>
      <c r="D23" s="53" t="s">
        <v>93</v>
      </c>
    </row>
    <row r="24" spans="1:4" x14ac:dyDescent="0.2">
      <c r="A24" s="50">
        <v>2</v>
      </c>
      <c r="B24" s="49">
        <v>3300000</v>
      </c>
      <c r="C24" s="50" t="s">
        <v>53</v>
      </c>
      <c r="D24" s="53" t="s">
        <v>94</v>
      </c>
    </row>
    <row r="25" spans="1:4" x14ac:dyDescent="0.2">
      <c r="A25" s="50">
        <v>3</v>
      </c>
      <c r="B25" s="49">
        <v>4100000</v>
      </c>
      <c r="C25" s="50" t="s">
        <v>53</v>
      </c>
      <c r="D25" s="53" t="s">
        <v>95</v>
      </c>
    </row>
    <row r="26" spans="1:4" x14ac:dyDescent="0.2">
      <c r="A26" s="50">
        <v>4</v>
      </c>
      <c r="B26" s="49">
        <v>7700000</v>
      </c>
      <c r="C26" s="50" t="s">
        <v>53</v>
      </c>
      <c r="D26" s="53" t="s">
        <v>96</v>
      </c>
    </row>
    <row r="27" spans="1:4" x14ac:dyDescent="0.2">
      <c r="A27" s="50">
        <v>5</v>
      </c>
      <c r="B27" s="49">
        <v>10000000</v>
      </c>
      <c r="C27" s="50" t="s">
        <v>53</v>
      </c>
      <c r="D27" s="53" t="s">
        <v>97</v>
      </c>
    </row>
    <row r="28" spans="1:4" x14ac:dyDescent="0.2">
      <c r="A28" s="50">
        <v>6</v>
      </c>
      <c r="B28" s="49">
        <v>1300000</v>
      </c>
      <c r="C28" s="50" t="s">
        <v>53</v>
      </c>
      <c r="D28" s="53" t="s">
        <v>98</v>
      </c>
    </row>
    <row r="29" spans="1:4" x14ac:dyDescent="0.2">
      <c r="A29" s="50">
        <v>7</v>
      </c>
      <c r="B29" s="49">
        <v>4100000</v>
      </c>
      <c r="C29" s="50" t="s">
        <v>53</v>
      </c>
      <c r="D29" s="53" t="s">
        <v>99</v>
      </c>
    </row>
    <row r="30" spans="1:4" x14ac:dyDescent="0.2">
      <c r="A30" s="50">
        <v>8</v>
      </c>
      <c r="B30" s="49">
        <v>7700000</v>
      </c>
      <c r="C30" s="50" t="s">
        <v>53</v>
      </c>
      <c r="D30" s="53" t="s">
        <v>100</v>
      </c>
    </row>
    <row r="31" spans="1:4" x14ac:dyDescent="0.2">
      <c r="A31" s="50">
        <v>9</v>
      </c>
      <c r="B31" s="49">
        <v>10000000</v>
      </c>
      <c r="C31" s="50" t="s">
        <v>53</v>
      </c>
      <c r="D31" s="53" t="s">
        <v>101</v>
      </c>
    </row>
    <row r="32" spans="1:4" x14ac:dyDescent="0.2">
      <c r="A32" s="50">
        <v>10</v>
      </c>
      <c r="B32" s="49" t="s">
        <v>102</v>
      </c>
      <c r="C32" s="50" t="s">
        <v>53</v>
      </c>
      <c r="D32" s="53" t="s">
        <v>103</v>
      </c>
    </row>
    <row r="33" spans="1:4" x14ac:dyDescent="0.2">
      <c r="A33" s="50">
        <v>11</v>
      </c>
      <c r="B33" s="49" t="s">
        <v>104</v>
      </c>
      <c r="C33" s="50" t="s">
        <v>53</v>
      </c>
      <c r="D33" s="53" t="s">
        <v>105</v>
      </c>
    </row>
    <row r="34" spans="1:4" x14ac:dyDescent="0.2">
      <c r="A34" s="50">
        <v>12</v>
      </c>
      <c r="B34" s="49" t="s">
        <v>106</v>
      </c>
      <c r="C34" s="50" t="s">
        <v>53</v>
      </c>
      <c r="D34" s="53" t="s">
        <v>107</v>
      </c>
    </row>
    <row r="35" spans="1:4" x14ac:dyDescent="0.2">
      <c r="A35" s="50">
        <v>13</v>
      </c>
      <c r="B35" s="49" t="s">
        <v>108</v>
      </c>
      <c r="C35" s="50" t="s">
        <v>53</v>
      </c>
      <c r="D35" s="53" t="s">
        <v>109</v>
      </c>
    </row>
    <row r="36" spans="1:4" x14ac:dyDescent="0.2">
      <c r="A36" s="50">
        <v>14</v>
      </c>
      <c r="B36" s="49" t="s">
        <v>110</v>
      </c>
      <c r="C36" s="50" t="s">
        <v>53</v>
      </c>
      <c r="D36" s="53" t="s">
        <v>111</v>
      </c>
    </row>
    <row r="37" spans="1:4" x14ac:dyDescent="0.2">
      <c r="A37" s="50">
        <v>15</v>
      </c>
      <c r="B37" s="49" t="s">
        <v>112</v>
      </c>
      <c r="C37" s="50" t="s">
        <v>53</v>
      </c>
      <c r="D37" s="53" t="s">
        <v>113</v>
      </c>
    </row>
    <row r="38" spans="1:4" x14ac:dyDescent="0.2">
      <c r="A38" s="50">
        <v>16</v>
      </c>
      <c r="B38" s="49" t="s">
        <v>104</v>
      </c>
      <c r="C38" s="50" t="s">
        <v>53</v>
      </c>
      <c r="D38" s="53" t="s">
        <v>114</v>
      </c>
    </row>
    <row r="39" spans="1:4" x14ac:dyDescent="0.2">
      <c r="A39" s="50">
        <v>17</v>
      </c>
      <c r="B39" s="49" t="s">
        <v>106</v>
      </c>
      <c r="C39" s="50" t="s">
        <v>53</v>
      </c>
      <c r="D39" s="53" t="s">
        <v>115</v>
      </c>
    </row>
    <row r="40" spans="1:4" x14ac:dyDescent="0.2">
      <c r="A40" s="50">
        <v>18</v>
      </c>
      <c r="B40" s="49" t="s">
        <v>108</v>
      </c>
      <c r="C40" s="50" t="s">
        <v>53</v>
      </c>
      <c r="D40" s="53" t="s">
        <v>116</v>
      </c>
    </row>
    <row r="41" spans="1:4" x14ac:dyDescent="0.2">
      <c r="A41" s="50">
        <v>19</v>
      </c>
      <c r="B41" s="49" t="s">
        <v>110</v>
      </c>
      <c r="C41" s="50" t="s">
        <v>53</v>
      </c>
      <c r="D41" s="53" t="s">
        <v>117</v>
      </c>
    </row>
    <row r="42" spans="1:4" x14ac:dyDescent="0.2">
      <c r="B42" t="s">
        <v>223</v>
      </c>
    </row>
    <row r="43" spans="1:4" x14ac:dyDescent="0.2">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9"/>
  <sheetViews>
    <sheetView zoomScaleNormal="100" workbookViewId="0">
      <selection activeCell="C51" sqref="C51"/>
    </sheetView>
  </sheetViews>
  <sheetFormatPr defaultRowHeight="13.2" x14ac:dyDescent="0.2"/>
  <cols>
    <col min="4" max="4" width="45" style="55" bestFit="1" customWidth="1"/>
  </cols>
  <sheetData>
    <row r="1" spans="1:5" x14ac:dyDescent="0.2">
      <c r="A1" s="50" t="s">
        <v>170</v>
      </c>
      <c r="B1" s="50" t="s">
        <v>50</v>
      </c>
      <c r="C1" s="50" t="s">
        <v>51</v>
      </c>
      <c r="D1" s="49" t="s">
        <v>52</v>
      </c>
    </row>
    <row r="2" spans="1:5" x14ac:dyDescent="0.2">
      <c r="A2" s="50">
        <v>1</v>
      </c>
      <c r="B2" s="50">
        <v>330000</v>
      </c>
      <c r="C2" s="50" t="s">
        <v>53</v>
      </c>
      <c r="D2" s="49" t="s">
        <v>31</v>
      </c>
    </row>
    <row r="3" spans="1:5" x14ac:dyDescent="0.2">
      <c r="A3" s="50">
        <v>2</v>
      </c>
      <c r="B3" s="50">
        <v>330000</v>
      </c>
      <c r="C3" s="50" t="s">
        <v>53</v>
      </c>
      <c r="D3" s="49" t="s">
        <v>118</v>
      </c>
      <c r="E3" t="s">
        <v>225</v>
      </c>
    </row>
    <row r="4" spans="1:5" x14ac:dyDescent="0.2">
      <c r="A4" s="50">
        <v>3</v>
      </c>
      <c r="B4" s="50">
        <v>220000</v>
      </c>
      <c r="C4" s="50" t="s">
        <v>53</v>
      </c>
      <c r="D4" s="49" t="s">
        <v>119</v>
      </c>
      <c r="E4" t="s">
        <v>226</v>
      </c>
    </row>
    <row r="5" spans="1:5" x14ac:dyDescent="0.2">
      <c r="A5" s="50">
        <v>4</v>
      </c>
      <c r="B5" s="50">
        <v>110000</v>
      </c>
      <c r="C5" s="50" t="s">
        <v>53</v>
      </c>
      <c r="D5" s="49" t="s">
        <v>120</v>
      </c>
      <c r="E5" t="s">
        <v>227</v>
      </c>
    </row>
    <row r="6" spans="1:5" x14ac:dyDescent="0.2">
      <c r="A6" s="50">
        <v>5</v>
      </c>
      <c r="B6" s="50">
        <v>380000</v>
      </c>
      <c r="C6" s="50" t="s">
        <v>53</v>
      </c>
      <c r="D6" s="49" t="s">
        <v>121</v>
      </c>
    </row>
    <row r="7" spans="1:5" x14ac:dyDescent="0.2">
      <c r="A7" s="50">
        <v>6</v>
      </c>
      <c r="B7" s="50">
        <v>260000</v>
      </c>
      <c r="C7" s="50" t="s">
        <v>53</v>
      </c>
      <c r="D7" s="49" t="s">
        <v>122</v>
      </c>
    </row>
    <row r="8" spans="1:5" x14ac:dyDescent="0.2">
      <c r="A8" s="50">
        <v>7</v>
      </c>
      <c r="B8" s="50">
        <v>130000</v>
      </c>
      <c r="C8" s="50" t="s">
        <v>53</v>
      </c>
      <c r="D8" s="49" t="s">
        <v>123</v>
      </c>
    </row>
    <row r="9" spans="1:5" x14ac:dyDescent="0.2">
      <c r="A9" s="50">
        <v>8</v>
      </c>
      <c r="B9" s="50">
        <v>330000</v>
      </c>
      <c r="C9" s="50" t="s">
        <v>53</v>
      </c>
      <c r="D9" s="49" t="s">
        <v>124</v>
      </c>
      <c r="E9" t="s">
        <v>228</v>
      </c>
    </row>
    <row r="10" spans="1:5" x14ac:dyDescent="0.2">
      <c r="A10" s="50">
        <v>9</v>
      </c>
      <c r="B10" s="50">
        <v>330000</v>
      </c>
      <c r="C10" s="50" t="s">
        <v>53</v>
      </c>
      <c r="D10" s="49" t="s">
        <v>125</v>
      </c>
      <c r="E10" t="s">
        <v>229</v>
      </c>
    </row>
    <row r="11" spans="1:5" x14ac:dyDescent="0.2">
      <c r="A11" s="50">
        <v>10</v>
      </c>
      <c r="B11" s="50">
        <v>330000</v>
      </c>
      <c r="C11" s="50" t="s">
        <v>53</v>
      </c>
      <c r="D11" s="49" t="s">
        <v>126</v>
      </c>
      <c r="E11" t="s">
        <v>230</v>
      </c>
    </row>
    <row r="12" spans="1:5" x14ac:dyDescent="0.2">
      <c r="A12" s="50">
        <v>11</v>
      </c>
      <c r="B12" s="50">
        <v>310000</v>
      </c>
      <c r="C12" s="50" t="s">
        <v>53</v>
      </c>
      <c r="D12" s="49" t="s">
        <v>127</v>
      </c>
      <c r="E12" t="s">
        <v>231</v>
      </c>
    </row>
    <row r="13" spans="1:5" x14ac:dyDescent="0.2">
      <c r="A13" s="50">
        <v>12</v>
      </c>
      <c r="B13" s="50">
        <v>260000</v>
      </c>
      <c r="C13" s="50" t="s">
        <v>53</v>
      </c>
      <c r="D13" s="49" t="s">
        <v>128</v>
      </c>
      <c r="E13" t="s">
        <v>232</v>
      </c>
    </row>
    <row r="14" spans="1:5" x14ac:dyDescent="0.2">
      <c r="A14" s="50">
        <v>13</v>
      </c>
      <c r="B14" s="50">
        <v>210000</v>
      </c>
      <c r="C14" s="50" t="s">
        <v>53</v>
      </c>
      <c r="D14" s="49" t="s">
        <v>129</v>
      </c>
      <c r="E14" t="s">
        <v>233</v>
      </c>
    </row>
    <row r="15" spans="1:5" x14ac:dyDescent="0.2">
      <c r="A15" s="50">
        <v>14</v>
      </c>
      <c r="B15" s="50">
        <v>160000</v>
      </c>
      <c r="C15" s="50" t="s">
        <v>53</v>
      </c>
      <c r="D15" s="49" t="s">
        <v>130</v>
      </c>
      <c r="E15" t="s">
        <v>234</v>
      </c>
    </row>
    <row r="16" spans="1:5" x14ac:dyDescent="0.2">
      <c r="A16" s="50">
        <v>15</v>
      </c>
      <c r="B16" s="50">
        <v>110000</v>
      </c>
      <c r="C16" s="50" t="s">
        <v>53</v>
      </c>
      <c r="D16" s="49" t="s">
        <v>131</v>
      </c>
      <c r="E16" t="s">
        <v>235</v>
      </c>
    </row>
    <row r="17" spans="1:5" x14ac:dyDescent="0.2">
      <c r="A17" s="50">
        <v>16</v>
      </c>
      <c r="B17" s="50">
        <v>60000</v>
      </c>
      <c r="C17" s="50" t="s">
        <v>53</v>
      </c>
      <c r="D17" s="49" t="s">
        <v>132</v>
      </c>
      <c r="E17" t="s">
        <v>236</v>
      </c>
    </row>
    <row r="18" spans="1:5" x14ac:dyDescent="0.2">
      <c r="A18" s="50">
        <v>17</v>
      </c>
      <c r="B18" s="50">
        <v>30000</v>
      </c>
      <c r="C18" s="50" t="s">
        <v>53</v>
      </c>
      <c r="D18" s="49" t="s">
        <v>133</v>
      </c>
      <c r="E18" t="s">
        <v>237</v>
      </c>
    </row>
    <row r="19" spans="1:5" x14ac:dyDescent="0.2">
      <c r="A19" s="50">
        <v>18</v>
      </c>
      <c r="B19" s="50">
        <v>220000</v>
      </c>
      <c r="C19" s="50" t="s">
        <v>53</v>
      </c>
      <c r="D19" s="49" t="s">
        <v>134</v>
      </c>
      <c r="E19" t="s">
        <v>238</v>
      </c>
    </row>
    <row r="20" spans="1:5" x14ac:dyDescent="0.2">
      <c r="A20" s="50">
        <v>19</v>
      </c>
      <c r="B20" s="50">
        <v>220000</v>
      </c>
      <c r="C20" s="50" t="s">
        <v>53</v>
      </c>
      <c r="D20" s="49" t="s">
        <v>135</v>
      </c>
      <c r="E20" t="s">
        <v>239</v>
      </c>
    </row>
    <row r="21" spans="1:5" x14ac:dyDescent="0.2">
      <c r="A21" s="50">
        <v>20</v>
      </c>
      <c r="B21" s="50">
        <v>220000</v>
      </c>
      <c r="C21" s="50" t="s">
        <v>53</v>
      </c>
      <c r="D21" s="49" t="s">
        <v>136</v>
      </c>
      <c r="E21" t="s">
        <v>240</v>
      </c>
    </row>
    <row r="22" spans="1:5" x14ac:dyDescent="0.2">
      <c r="A22" s="50">
        <v>21</v>
      </c>
      <c r="B22" s="50">
        <v>210000</v>
      </c>
      <c r="C22" s="50" t="s">
        <v>53</v>
      </c>
      <c r="D22" s="49" t="s">
        <v>137</v>
      </c>
      <c r="E22" t="s">
        <v>241</v>
      </c>
    </row>
    <row r="23" spans="1:5" x14ac:dyDescent="0.2">
      <c r="A23" s="50">
        <v>22</v>
      </c>
      <c r="B23" s="50">
        <v>180000</v>
      </c>
      <c r="C23" s="50" t="s">
        <v>53</v>
      </c>
      <c r="D23" s="49" t="s">
        <v>138</v>
      </c>
      <c r="E23" t="s">
        <v>242</v>
      </c>
    </row>
    <row r="24" spans="1:5" x14ac:dyDescent="0.2">
      <c r="A24" s="50">
        <v>23</v>
      </c>
      <c r="B24" s="50">
        <v>140000</v>
      </c>
      <c r="C24" s="50" t="s">
        <v>53</v>
      </c>
      <c r="D24" s="49" t="s">
        <v>139</v>
      </c>
      <c r="E24" t="s">
        <v>243</v>
      </c>
    </row>
    <row r="25" spans="1:5" x14ac:dyDescent="0.2">
      <c r="A25" s="50">
        <v>24</v>
      </c>
      <c r="B25" s="50">
        <v>110000</v>
      </c>
      <c r="C25" s="50" t="s">
        <v>53</v>
      </c>
      <c r="D25" s="49" t="s">
        <v>140</v>
      </c>
      <c r="E25" t="s">
        <v>244</v>
      </c>
    </row>
    <row r="26" spans="1:5" x14ac:dyDescent="0.2">
      <c r="A26" s="50">
        <v>25</v>
      </c>
      <c r="B26" s="50">
        <v>80000</v>
      </c>
      <c r="C26" s="50" t="s">
        <v>53</v>
      </c>
      <c r="D26" s="49" t="s">
        <v>141</v>
      </c>
      <c r="E26" t="s">
        <v>245</v>
      </c>
    </row>
    <row r="27" spans="1:5" x14ac:dyDescent="0.2">
      <c r="A27" s="50">
        <v>26</v>
      </c>
      <c r="B27" s="50">
        <v>40000</v>
      </c>
      <c r="C27" s="50" t="s">
        <v>53</v>
      </c>
      <c r="D27" s="49" t="s">
        <v>142</v>
      </c>
      <c r="E27" t="s">
        <v>246</v>
      </c>
    </row>
    <row r="28" spans="1:5" x14ac:dyDescent="0.2">
      <c r="A28" s="50">
        <v>27</v>
      </c>
      <c r="B28" s="50">
        <v>20000</v>
      </c>
      <c r="C28" s="50" t="s">
        <v>53</v>
      </c>
      <c r="D28" s="49" t="s">
        <v>143</v>
      </c>
      <c r="E28" t="s">
        <v>247</v>
      </c>
    </row>
    <row r="29" spans="1:5" x14ac:dyDescent="0.2">
      <c r="A29" s="50">
        <v>28</v>
      </c>
      <c r="B29" s="50">
        <v>110000</v>
      </c>
      <c r="C29" s="50" t="s">
        <v>53</v>
      </c>
      <c r="D29" s="49" t="s">
        <v>144</v>
      </c>
      <c r="E29" t="s">
        <v>248</v>
      </c>
    </row>
    <row r="30" spans="1:5" x14ac:dyDescent="0.2">
      <c r="A30" s="50">
        <v>29</v>
      </c>
      <c r="B30" s="50">
        <v>110000</v>
      </c>
      <c r="C30" s="50" t="s">
        <v>53</v>
      </c>
      <c r="D30" s="49" t="s">
        <v>145</v>
      </c>
      <c r="E30" t="s">
        <v>249</v>
      </c>
    </row>
    <row r="31" spans="1:5" x14ac:dyDescent="0.2">
      <c r="A31" s="50">
        <v>30</v>
      </c>
      <c r="B31" s="50">
        <v>110000</v>
      </c>
      <c r="C31" s="50" t="s">
        <v>53</v>
      </c>
      <c r="D31" s="49" t="s">
        <v>146</v>
      </c>
      <c r="E31" t="s">
        <v>250</v>
      </c>
    </row>
    <row r="32" spans="1:5" x14ac:dyDescent="0.2">
      <c r="A32" s="50">
        <v>31</v>
      </c>
      <c r="B32" s="50">
        <v>110000</v>
      </c>
      <c r="C32" s="50" t="s">
        <v>53</v>
      </c>
      <c r="D32" s="49" t="s">
        <v>147</v>
      </c>
      <c r="E32" t="s">
        <v>251</v>
      </c>
    </row>
    <row r="33" spans="1:5" x14ac:dyDescent="0.2">
      <c r="A33" s="50">
        <v>32</v>
      </c>
      <c r="B33" s="50">
        <v>90000</v>
      </c>
      <c r="C33" s="50" t="s">
        <v>53</v>
      </c>
      <c r="D33" s="49" t="s">
        <v>148</v>
      </c>
      <c r="E33" t="s">
        <v>252</v>
      </c>
    </row>
    <row r="34" spans="1:5" x14ac:dyDescent="0.2">
      <c r="A34" s="50">
        <v>33</v>
      </c>
      <c r="B34" s="50">
        <v>70000</v>
      </c>
      <c r="C34" s="50" t="s">
        <v>53</v>
      </c>
      <c r="D34" s="49" t="s">
        <v>149</v>
      </c>
      <c r="E34" t="s">
        <v>253</v>
      </c>
    </row>
    <row r="35" spans="1:5" x14ac:dyDescent="0.2">
      <c r="A35" s="50">
        <v>34</v>
      </c>
      <c r="B35" s="50">
        <v>60000</v>
      </c>
      <c r="C35" s="50" t="s">
        <v>53</v>
      </c>
      <c r="D35" s="49" t="s">
        <v>150</v>
      </c>
      <c r="E35" t="s">
        <v>254</v>
      </c>
    </row>
    <row r="36" spans="1:5" x14ac:dyDescent="0.2">
      <c r="A36" s="50">
        <v>35</v>
      </c>
      <c r="B36" s="50">
        <v>40000</v>
      </c>
      <c r="C36" s="50" t="s">
        <v>53</v>
      </c>
      <c r="D36" s="49" t="s">
        <v>151</v>
      </c>
      <c r="E36" t="s">
        <v>255</v>
      </c>
    </row>
    <row r="37" spans="1:5" x14ac:dyDescent="0.2">
      <c r="A37" s="50">
        <v>36</v>
      </c>
      <c r="B37" s="50">
        <v>20000</v>
      </c>
      <c r="C37" s="50" t="s">
        <v>53</v>
      </c>
      <c r="D37" s="49" t="s">
        <v>152</v>
      </c>
      <c r="E37" t="s">
        <v>256</v>
      </c>
    </row>
    <row r="38" spans="1:5" x14ac:dyDescent="0.2">
      <c r="A38" s="50">
        <v>37</v>
      </c>
      <c r="B38" s="50">
        <v>10000</v>
      </c>
      <c r="C38" s="50" t="s">
        <v>53</v>
      </c>
      <c r="D38" s="49" t="s">
        <v>153</v>
      </c>
      <c r="E38" t="s">
        <v>257</v>
      </c>
    </row>
    <row r="39" spans="1:5" x14ac:dyDescent="0.2">
      <c r="A39" s="50">
        <v>38</v>
      </c>
      <c r="B39" s="50">
        <v>330000</v>
      </c>
      <c r="C39" s="50" t="s">
        <v>53</v>
      </c>
      <c r="D39" s="49" t="s">
        <v>18</v>
      </c>
    </row>
    <row r="40" spans="1:5" x14ac:dyDescent="0.2">
      <c r="A40" s="50">
        <v>39</v>
      </c>
      <c r="B40" s="50">
        <v>450000</v>
      </c>
      <c r="C40" s="50" t="s">
        <v>53</v>
      </c>
      <c r="D40" s="49" t="s">
        <v>19</v>
      </c>
    </row>
    <row r="41" spans="1:5" x14ac:dyDescent="0.2">
      <c r="A41" s="50">
        <v>40</v>
      </c>
      <c r="B41" s="50">
        <v>380000</v>
      </c>
      <c r="C41" s="50" t="s">
        <v>53</v>
      </c>
      <c r="D41" s="49" t="s">
        <v>20</v>
      </c>
    </row>
    <row r="42" spans="1:5" x14ac:dyDescent="0.2">
      <c r="A42" s="50">
        <v>41</v>
      </c>
      <c r="B42" s="50">
        <v>450000</v>
      </c>
      <c r="C42" s="50" t="s">
        <v>53</v>
      </c>
      <c r="D42" s="49" t="s">
        <v>154</v>
      </c>
    </row>
    <row r="43" spans="1:5" x14ac:dyDescent="0.2">
      <c r="A43" s="50">
        <v>42</v>
      </c>
      <c r="B43" s="50">
        <v>0</v>
      </c>
      <c r="C43" s="50" t="s">
        <v>53</v>
      </c>
      <c r="D43" s="49" t="s">
        <v>155</v>
      </c>
    </row>
    <row r="44" spans="1:5" x14ac:dyDescent="0.2">
      <c r="A44" s="50">
        <v>43</v>
      </c>
      <c r="B44" s="50">
        <v>260000</v>
      </c>
      <c r="C44" s="50" t="s">
        <v>53</v>
      </c>
      <c r="D44" s="49" t="s">
        <v>22</v>
      </c>
    </row>
    <row r="45" spans="1:5" x14ac:dyDescent="0.2">
      <c r="A45" s="50">
        <v>44</v>
      </c>
      <c r="B45" s="50">
        <v>300000</v>
      </c>
      <c r="C45" s="50" t="s">
        <v>53</v>
      </c>
      <c r="D45" s="49" t="s">
        <v>23</v>
      </c>
    </row>
    <row r="46" spans="1:5" x14ac:dyDescent="0.2">
      <c r="A46" s="50">
        <v>45</v>
      </c>
      <c r="B46" s="50">
        <v>530000</v>
      </c>
      <c r="C46" s="50" t="s">
        <v>53</v>
      </c>
      <c r="D46" s="49" t="s">
        <v>24</v>
      </c>
    </row>
    <row r="47" spans="1:5" x14ac:dyDescent="0.2">
      <c r="A47" s="50">
        <v>46</v>
      </c>
      <c r="B47" s="50">
        <v>260000</v>
      </c>
      <c r="C47" s="50" t="s">
        <v>53</v>
      </c>
      <c r="D47" s="49" t="s">
        <v>25</v>
      </c>
    </row>
    <row r="48" spans="1:5" x14ac:dyDescent="0.2">
      <c r="A48" s="50">
        <v>47</v>
      </c>
      <c r="B48" s="50">
        <v>300000</v>
      </c>
      <c r="C48" s="50" t="s">
        <v>53</v>
      </c>
      <c r="D48" s="49" t="s">
        <v>156</v>
      </c>
    </row>
    <row r="49" spans="1:4" x14ac:dyDescent="0.2">
      <c r="A49" s="50">
        <v>48</v>
      </c>
      <c r="B49" s="50">
        <v>260000</v>
      </c>
      <c r="C49" s="50" t="s">
        <v>53</v>
      </c>
      <c r="D49" s="49" t="s">
        <v>27</v>
      </c>
    </row>
    <row r="50" spans="1:4" x14ac:dyDescent="0.2">
      <c r="A50" s="50">
        <v>49</v>
      </c>
      <c r="B50" s="50">
        <v>260000</v>
      </c>
      <c r="C50" s="50" t="s">
        <v>53</v>
      </c>
      <c r="D50" s="49" t="s">
        <v>157</v>
      </c>
    </row>
    <row r="51" spans="1:4" x14ac:dyDescent="0.2">
      <c r="A51" s="50">
        <v>50</v>
      </c>
      <c r="B51" s="50">
        <v>350000</v>
      </c>
      <c r="C51" s="50" t="s">
        <v>53</v>
      </c>
      <c r="D51" s="49" t="s">
        <v>158</v>
      </c>
    </row>
    <row r="52" spans="1:4" x14ac:dyDescent="0.2">
      <c r="A52" s="50">
        <v>51</v>
      </c>
      <c r="B52" s="50">
        <v>320000</v>
      </c>
      <c r="C52" s="50" t="s">
        <v>53</v>
      </c>
      <c r="D52" s="49" t="s">
        <v>159</v>
      </c>
    </row>
    <row r="53" spans="1:4" x14ac:dyDescent="0.2">
      <c r="A53" s="50">
        <v>52</v>
      </c>
      <c r="B53" s="50">
        <v>1250000</v>
      </c>
      <c r="C53" s="50" t="s">
        <v>53</v>
      </c>
      <c r="D53" s="49" t="s">
        <v>160</v>
      </c>
    </row>
    <row r="54" spans="1:4" x14ac:dyDescent="0.2">
      <c r="A54" s="50">
        <v>53</v>
      </c>
      <c r="B54" s="50">
        <v>5000000</v>
      </c>
      <c r="C54" s="50" t="s">
        <v>53</v>
      </c>
      <c r="D54" s="49" t="s">
        <v>161</v>
      </c>
    </row>
    <row r="55" spans="1:4" x14ac:dyDescent="0.2">
      <c r="A55" s="49">
        <v>54</v>
      </c>
      <c r="B55" s="49">
        <v>150000</v>
      </c>
      <c r="C55" s="49" t="s">
        <v>53</v>
      </c>
      <c r="D55" s="51" t="s">
        <v>162</v>
      </c>
    </row>
    <row r="56" spans="1:4" x14ac:dyDescent="0.2">
      <c r="A56" s="51">
        <v>55</v>
      </c>
      <c r="B56" s="51">
        <v>100000</v>
      </c>
      <c r="C56" s="51" t="s">
        <v>53</v>
      </c>
      <c r="D56" s="51" t="s">
        <v>163</v>
      </c>
    </row>
    <row r="57" spans="1:4" x14ac:dyDescent="0.2">
      <c r="A57" s="374">
        <v>56</v>
      </c>
      <c r="B57" s="374">
        <v>650000</v>
      </c>
      <c r="C57" s="374" t="s">
        <v>53</v>
      </c>
      <c r="D57" s="377" t="s">
        <v>164</v>
      </c>
    </row>
    <row r="58" spans="1:4" x14ac:dyDescent="0.2">
      <c r="A58" s="377">
        <v>57</v>
      </c>
      <c r="B58" s="377">
        <v>290000</v>
      </c>
      <c r="C58" s="377" t="s">
        <v>53</v>
      </c>
      <c r="D58" s="377" t="s">
        <v>602</v>
      </c>
    </row>
    <row r="59" spans="1:4" x14ac:dyDescent="0.2">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3"/>
  <sheetViews>
    <sheetView topLeftCell="A16" zoomScaleNormal="100" workbookViewId="0">
      <selection activeCell="B7" sqref="B7"/>
    </sheetView>
  </sheetViews>
  <sheetFormatPr defaultRowHeight="13.2" x14ac:dyDescent="0.2"/>
  <cols>
    <col min="2" max="2" width="11.6640625" bestFit="1" customWidth="1"/>
    <col min="4" max="4" width="45" style="55" bestFit="1" customWidth="1"/>
  </cols>
  <sheetData>
    <row r="1" spans="1:5" x14ac:dyDescent="0.2">
      <c r="A1" s="50" t="s">
        <v>170</v>
      </c>
      <c r="B1" s="50" t="s">
        <v>50</v>
      </c>
      <c r="C1" s="50" t="s">
        <v>51</v>
      </c>
      <c r="D1" s="49" t="s">
        <v>52</v>
      </c>
    </row>
    <row r="2" spans="1:5" x14ac:dyDescent="0.2">
      <c r="A2" s="50">
        <v>1</v>
      </c>
      <c r="B2" s="50">
        <v>50000</v>
      </c>
      <c r="C2" s="50" t="s">
        <v>53</v>
      </c>
      <c r="D2" s="49" t="s">
        <v>31</v>
      </c>
    </row>
    <row r="3" spans="1:5" x14ac:dyDescent="0.2">
      <c r="A3" s="50">
        <v>2</v>
      </c>
      <c r="B3" s="50">
        <v>50000</v>
      </c>
      <c r="C3" s="50" t="s">
        <v>53</v>
      </c>
      <c r="D3" s="49" t="s">
        <v>118</v>
      </c>
      <c r="E3" t="s">
        <v>258</v>
      </c>
    </row>
    <row r="4" spans="1:5" x14ac:dyDescent="0.2">
      <c r="A4" s="50">
        <v>3</v>
      </c>
      <c r="B4" s="50">
        <v>40000</v>
      </c>
      <c r="C4" s="50" t="s">
        <v>53</v>
      </c>
      <c r="D4" s="49" t="s">
        <v>119</v>
      </c>
      <c r="E4" t="s">
        <v>258</v>
      </c>
    </row>
    <row r="5" spans="1:5" x14ac:dyDescent="0.2">
      <c r="A5" s="50">
        <v>4</v>
      </c>
      <c r="B5" s="50">
        <v>20000</v>
      </c>
      <c r="C5" s="50" t="s">
        <v>53</v>
      </c>
      <c r="D5" s="49" t="s">
        <v>120</v>
      </c>
      <c r="E5" t="s">
        <v>258</v>
      </c>
    </row>
    <row r="6" spans="1:5" x14ac:dyDescent="0.2">
      <c r="A6" s="50">
        <v>5</v>
      </c>
      <c r="B6" s="50">
        <v>100000</v>
      </c>
      <c r="C6" s="50" t="s">
        <v>53</v>
      </c>
      <c r="D6" s="49" t="s">
        <v>121</v>
      </c>
    </row>
    <row r="7" spans="1:5" x14ac:dyDescent="0.2">
      <c r="A7" s="50">
        <v>6</v>
      </c>
      <c r="B7" s="50">
        <v>60000</v>
      </c>
      <c r="C7" s="50" t="s">
        <v>53</v>
      </c>
      <c r="D7" s="49" t="s">
        <v>122</v>
      </c>
    </row>
    <row r="8" spans="1:5" x14ac:dyDescent="0.2">
      <c r="A8" s="50">
        <v>7</v>
      </c>
      <c r="B8" s="50">
        <v>30000</v>
      </c>
      <c r="C8" s="50" t="s">
        <v>53</v>
      </c>
      <c r="D8" s="49" t="s">
        <v>123</v>
      </c>
    </row>
    <row r="9" spans="1:5" x14ac:dyDescent="0.2">
      <c r="A9" s="50">
        <v>8</v>
      </c>
      <c r="B9" s="50">
        <v>50000</v>
      </c>
      <c r="C9" s="50" t="s">
        <v>53</v>
      </c>
      <c r="D9" s="49" t="s">
        <v>124</v>
      </c>
      <c r="E9" t="s">
        <v>259</v>
      </c>
    </row>
    <row r="10" spans="1:5" x14ac:dyDescent="0.2">
      <c r="A10" s="50">
        <v>9</v>
      </c>
      <c r="B10" s="50">
        <v>30000</v>
      </c>
      <c r="C10" s="50" t="s">
        <v>53</v>
      </c>
      <c r="D10" s="49" t="s">
        <v>125</v>
      </c>
      <c r="E10" t="s">
        <v>260</v>
      </c>
    </row>
    <row r="11" spans="1:5" x14ac:dyDescent="0.2">
      <c r="A11" s="50">
        <v>10</v>
      </c>
      <c r="B11" s="50">
        <v>0</v>
      </c>
      <c r="C11" s="50" t="s">
        <v>53</v>
      </c>
      <c r="D11" s="49" t="s">
        <v>126</v>
      </c>
    </row>
    <row r="12" spans="1:5" x14ac:dyDescent="0.2">
      <c r="A12" s="50">
        <v>11</v>
      </c>
      <c r="B12" s="50">
        <v>0</v>
      </c>
      <c r="C12" s="50" t="s">
        <v>53</v>
      </c>
      <c r="D12" s="49" t="s">
        <v>127</v>
      </c>
    </row>
    <row r="13" spans="1:5" x14ac:dyDescent="0.2">
      <c r="A13" s="50">
        <v>12</v>
      </c>
      <c r="B13" s="50">
        <v>0</v>
      </c>
      <c r="C13" s="50" t="s">
        <v>53</v>
      </c>
      <c r="D13" s="49" t="s">
        <v>128</v>
      </c>
    </row>
    <row r="14" spans="1:5" x14ac:dyDescent="0.2">
      <c r="A14" s="50">
        <v>13</v>
      </c>
      <c r="B14" s="50">
        <v>0</v>
      </c>
      <c r="C14" s="50" t="s">
        <v>53</v>
      </c>
      <c r="D14" s="49" t="s">
        <v>129</v>
      </c>
    </row>
    <row r="15" spans="1:5" x14ac:dyDescent="0.2">
      <c r="A15" s="50">
        <v>14</v>
      </c>
      <c r="B15" s="50">
        <v>0</v>
      </c>
      <c r="C15" s="50" t="s">
        <v>53</v>
      </c>
      <c r="D15" s="49" t="s">
        <v>130</v>
      </c>
    </row>
    <row r="16" spans="1:5" x14ac:dyDescent="0.2">
      <c r="A16" s="50">
        <v>15</v>
      </c>
      <c r="B16" s="50">
        <v>0</v>
      </c>
      <c r="C16" s="50" t="s">
        <v>53</v>
      </c>
      <c r="D16" s="49" t="s">
        <v>131</v>
      </c>
    </row>
    <row r="17" spans="1:5" x14ac:dyDescent="0.2">
      <c r="A17" s="50">
        <v>16</v>
      </c>
      <c r="B17" s="50">
        <v>0</v>
      </c>
      <c r="C17" s="50" t="s">
        <v>53</v>
      </c>
      <c r="D17" s="49" t="s">
        <v>132</v>
      </c>
    </row>
    <row r="18" spans="1:5" x14ac:dyDescent="0.2">
      <c r="A18" s="50">
        <v>17</v>
      </c>
      <c r="B18" s="50">
        <v>0</v>
      </c>
      <c r="C18" s="50" t="s">
        <v>53</v>
      </c>
      <c r="D18" s="49" t="s">
        <v>133</v>
      </c>
    </row>
    <row r="19" spans="1:5" x14ac:dyDescent="0.2">
      <c r="A19" s="50">
        <v>18</v>
      </c>
      <c r="B19" s="50">
        <v>40000</v>
      </c>
      <c r="C19" s="50" t="s">
        <v>53</v>
      </c>
      <c r="D19" s="49" t="s">
        <v>134</v>
      </c>
      <c r="E19" t="s">
        <v>259</v>
      </c>
    </row>
    <row r="20" spans="1:5" x14ac:dyDescent="0.2">
      <c r="A20" s="50">
        <v>19</v>
      </c>
      <c r="B20" s="50">
        <v>20000</v>
      </c>
      <c r="C20" s="50" t="s">
        <v>53</v>
      </c>
      <c r="D20" s="49" t="s">
        <v>135</v>
      </c>
      <c r="E20" t="s">
        <v>260</v>
      </c>
    </row>
    <row r="21" spans="1:5" x14ac:dyDescent="0.2">
      <c r="A21" s="50">
        <v>20</v>
      </c>
      <c r="B21" s="50">
        <v>0</v>
      </c>
      <c r="C21" s="50" t="s">
        <v>53</v>
      </c>
      <c r="D21" s="49" t="s">
        <v>136</v>
      </c>
    </row>
    <row r="22" spans="1:5" x14ac:dyDescent="0.2">
      <c r="A22" s="50">
        <v>21</v>
      </c>
      <c r="B22" s="50">
        <v>0</v>
      </c>
      <c r="C22" s="50" t="s">
        <v>53</v>
      </c>
      <c r="D22" s="49" t="s">
        <v>137</v>
      </c>
    </row>
    <row r="23" spans="1:5" x14ac:dyDescent="0.2">
      <c r="A23" s="50">
        <v>22</v>
      </c>
      <c r="B23" s="50">
        <v>0</v>
      </c>
      <c r="C23" s="50" t="s">
        <v>53</v>
      </c>
      <c r="D23" s="49" t="s">
        <v>138</v>
      </c>
    </row>
    <row r="24" spans="1:5" x14ac:dyDescent="0.2">
      <c r="A24" s="50">
        <v>23</v>
      </c>
      <c r="B24" s="50">
        <v>0</v>
      </c>
      <c r="C24" s="50" t="s">
        <v>53</v>
      </c>
      <c r="D24" s="49" t="s">
        <v>139</v>
      </c>
    </row>
    <row r="25" spans="1:5" x14ac:dyDescent="0.2">
      <c r="A25" s="50">
        <v>24</v>
      </c>
      <c r="B25" s="50">
        <v>0</v>
      </c>
      <c r="C25" s="50" t="s">
        <v>53</v>
      </c>
      <c r="D25" s="49" t="s">
        <v>140</v>
      </c>
    </row>
    <row r="26" spans="1:5" x14ac:dyDescent="0.2">
      <c r="A26" s="50">
        <v>25</v>
      </c>
      <c r="B26" s="50">
        <v>0</v>
      </c>
      <c r="C26" s="50" t="s">
        <v>53</v>
      </c>
      <c r="D26" s="49" t="s">
        <v>141</v>
      </c>
    </row>
    <row r="27" spans="1:5" x14ac:dyDescent="0.2">
      <c r="A27" s="50">
        <v>26</v>
      </c>
      <c r="B27" s="50">
        <v>0</v>
      </c>
      <c r="C27" s="50" t="s">
        <v>53</v>
      </c>
      <c r="D27" s="49" t="s">
        <v>142</v>
      </c>
    </row>
    <row r="28" spans="1:5" x14ac:dyDescent="0.2">
      <c r="A28" s="50">
        <v>27</v>
      </c>
      <c r="B28" s="50">
        <v>0</v>
      </c>
      <c r="C28" s="50" t="s">
        <v>53</v>
      </c>
      <c r="D28" s="49" t="s">
        <v>143</v>
      </c>
    </row>
    <row r="29" spans="1:5" x14ac:dyDescent="0.2">
      <c r="A29" s="50">
        <v>28</v>
      </c>
      <c r="B29" s="50">
        <v>20000</v>
      </c>
      <c r="C29" s="50" t="s">
        <v>53</v>
      </c>
      <c r="D29" s="49" t="s">
        <v>144</v>
      </c>
      <c r="E29" t="s">
        <v>259</v>
      </c>
    </row>
    <row r="30" spans="1:5" x14ac:dyDescent="0.2">
      <c r="A30" s="50">
        <v>29</v>
      </c>
      <c r="B30" s="50">
        <v>10000</v>
      </c>
      <c r="C30" s="50" t="s">
        <v>53</v>
      </c>
      <c r="D30" s="49" t="s">
        <v>145</v>
      </c>
      <c r="E30" t="s">
        <v>260</v>
      </c>
    </row>
    <row r="31" spans="1:5" x14ac:dyDescent="0.2">
      <c r="A31" s="50">
        <v>30</v>
      </c>
      <c r="B31" s="50">
        <v>0</v>
      </c>
      <c r="C31" s="50" t="s">
        <v>53</v>
      </c>
      <c r="D31" s="49" t="s">
        <v>146</v>
      </c>
    </row>
    <row r="32" spans="1:5" x14ac:dyDescent="0.2">
      <c r="A32" s="50">
        <v>31</v>
      </c>
      <c r="B32" s="50">
        <v>0</v>
      </c>
      <c r="C32" s="50" t="s">
        <v>53</v>
      </c>
      <c r="D32" s="49" t="s">
        <v>147</v>
      </c>
    </row>
    <row r="33" spans="1:4" x14ac:dyDescent="0.2">
      <c r="A33" s="50">
        <v>32</v>
      </c>
      <c r="B33" s="50">
        <v>0</v>
      </c>
      <c r="C33" s="50" t="s">
        <v>53</v>
      </c>
      <c r="D33" s="49" t="s">
        <v>148</v>
      </c>
    </row>
    <row r="34" spans="1:4" x14ac:dyDescent="0.2">
      <c r="A34" s="50">
        <v>33</v>
      </c>
      <c r="B34" s="50">
        <v>0</v>
      </c>
      <c r="C34" s="50" t="s">
        <v>53</v>
      </c>
      <c r="D34" s="49" t="s">
        <v>149</v>
      </c>
    </row>
    <row r="35" spans="1:4" x14ac:dyDescent="0.2">
      <c r="A35" s="50">
        <v>34</v>
      </c>
      <c r="B35" s="50">
        <v>0</v>
      </c>
      <c r="C35" s="50" t="s">
        <v>53</v>
      </c>
      <c r="D35" s="49" t="s">
        <v>150</v>
      </c>
    </row>
    <row r="36" spans="1:4" x14ac:dyDescent="0.2">
      <c r="A36" s="50">
        <v>35</v>
      </c>
      <c r="B36" s="50">
        <v>0</v>
      </c>
      <c r="C36" s="50" t="s">
        <v>53</v>
      </c>
      <c r="D36" s="49" t="s">
        <v>151</v>
      </c>
    </row>
    <row r="37" spans="1:4" x14ac:dyDescent="0.2">
      <c r="A37" s="50">
        <v>36</v>
      </c>
      <c r="B37" s="50">
        <v>0</v>
      </c>
      <c r="C37" s="50" t="s">
        <v>53</v>
      </c>
      <c r="D37" s="49" t="s">
        <v>152</v>
      </c>
    </row>
    <row r="38" spans="1:4" x14ac:dyDescent="0.2">
      <c r="A38" s="50">
        <v>37</v>
      </c>
      <c r="B38" s="50">
        <v>0</v>
      </c>
      <c r="C38" s="50" t="s">
        <v>53</v>
      </c>
      <c r="D38" s="49" t="s">
        <v>153</v>
      </c>
    </row>
    <row r="39" spans="1:4" x14ac:dyDescent="0.2">
      <c r="A39" s="50">
        <v>38</v>
      </c>
      <c r="B39" s="50">
        <v>50000</v>
      </c>
      <c r="C39" s="50" t="s">
        <v>53</v>
      </c>
      <c r="D39" s="49" t="s">
        <v>18</v>
      </c>
    </row>
    <row r="40" spans="1:4" x14ac:dyDescent="0.2">
      <c r="A40" s="50">
        <v>39</v>
      </c>
      <c r="B40" s="50">
        <v>180000</v>
      </c>
      <c r="C40" s="50" t="s">
        <v>53</v>
      </c>
      <c r="D40" s="49" t="s">
        <v>19</v>
      </c>
    </row>
    <row r="41" spans="1:4" x14ac:dyDescent="0.2">
      <c r="A41" s="50">
        <v>40</v>
      </c>
      <c r="B41" s="50">
        <v>100000</v>
      </c>
      <c r="C41" s="50" t="s">
        <v>53</v>
      </c>
      <c r="D41" s="49" t="s">
        <v>20</v>
      </c>
    </row>
    <row r="42" spans="1:4" x14ac:dyDescent="0.2">
      <c r="A42" s="50">
        <v>41</v>
      </c>
      <c r="B42" s="50">
        <v>130000</v>
      </c>
      <c r="C42" s="50" t="s">
        <v>53</v>
      </c>
      <c r="D42" s="49" t="s">
        <v>154</v>
      </c>
    </row>
    <row r="43" spans="1:4" x14ac:dyDescent="0.2">
      <c r="A43" s="50">
        <v>42</v>
      </c>
      <c r="B43" s="50">
        <v>0</v>
      </c>
      <c r="C43" s="50" t="s">
        <v>53</v>
      </c>
      <c r="D43" s="49" t="s">
        <v>155</v>
      </c>
    </row>
    <row r="44" spans="1:4" x14ac:dyDescent="0.2">
      <c r="A44" s="50">
        <v>43</v>
      </c>
      <c r="B44" s="50">
        <v>10000</v>
      </c>
      <c r="C44" s="50" t="s">
        <v>53</v>
      </c>
      <c r="D44" s="49" t="s">
        <v>22</v>
      </c>
    </row>
    <row r="45" spans="1:4" x14ac:dyDescent="0.2">
      <c r="A45" s="50">
        <v>44</v>
      </c>
      <c r="B45" s="50">
        <v>100000</v>
      </c>
      <c r="C45" s="50" t="s">
        <v>53</v>
      </c>
      <c r="D45" s="49" t="s">
        <v>23</v>
      </c>
    </row>
    <row r="46" spans="1:4" x14ac:dyDescent="0.2">
      <c r="A46" s="50">
        <v>45</v>
      </c>
      <c r="B46" s="50">
        <v>220000</v>
      </c>
      <c r="C46" s="50" t="s">
        <v>53</v>
      </c>
      <c r="D46" s="49" t="s">
        <v>24</v>
      </c>
    </row>
    <row r="47" spans="1:4" x14ac:dyDescent="0.2">
      <c r="A47" s="50">
        <v>46</v>
      </c>
      <c r="B47" s="50">
        <v>10000</v>
      </c>
      <c r="C47" s="50" t="s">
        <v>53</v>
      </c>
      <c r="D47" s="49" t="s">
        <v>25</v>
      </c>
    </row>
    <row r="48" spans="1:4" x14ac:dyDescent="0.2">
      <c r="A48" s="50">
        <v>47</v>
      </c>
      <c r="B48" s="50">
        <v>50000</v>
      </c>
      <c r="C48" s="50" t="s">
        <v>53</v>
      </c>
      <c r="D48" s="49" t="s">
        <v>156</v>
      </c>
    </row>
    <row r="49" spans="1:4" x14ac:dyDescent="0.2">
      <c r="A49" s="50">
        <v>48</v>
      </c>
      <c r="B49" s="50">
        <v>10000</v>
      </c>
      <c r="C49" s="50" t="s">
        <v>53</v>
      </c>
      <c r="D49" s="49" t="s">
        <v>27</v>
      </c>
    </row>
    <row r="50" spans="1:4" x14ac:dyDescent="0.2">
      <c r="A50" s="50">
        <v>49</v>
      </c>
      <c r="B50" s="50">
        <v>10000</v>
      </c>
      <c r="C50" s="50" t="s">
        <v>53</v>
      </c>
      <c r="D50" s="49" t="s">
        <v>157</v>
      </c>
    </row>
    <row r="51" spans="1:4" x14ac:dyDescent="0.2">
      <c r="A51" s="50">
        <v>50</v>
      </c>
      <c r="B51" s="50">
        <v>2000000</v>
      </c>
      <c r="C51" s="50" t="s">
        <v>53</v>
      </c>
      <c r="D51" s="49" t="s">
        <v>165</v>
      </c>
    </row>
    <row r="52" spans="1:4" x14ac:dyDescent="0.2">
      <c r="A52" s="50">
        <v>51</v>
      </c>
      <c r="B52" s="50">
        <v>3</v>
      </c>
      <c r="C52" s="50" t="s">
        <v>53</v>
      </c>
      <c r="D52" s="49" t="s">
        <v>166</v>
      </c>
    </row>
    <row r="53" spans="1:4" x14ac:dyDescent="0.2">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
  <sheetViews>
    <sheetView zoomScaleNormal="100" workbookViewId="0">
      <selection activeCell="K3" sqref="K3"/>
    </sheetView>
  </sheetViews>
  <sheetFormatPr defaultRowHeight="13.2" x14ac:dyDescent="0.2"/>
  <cols>
    <col min="4" max="4" width="35.88671875" bestFit="1" customWidth="1"/>
  </cols>
  <sheetData>
    <row r="1" spans="1:4" x14ac:dyDescent="0.2">
      <c r="A1" s="50" t="s">
        <v>170</v>
      </c>
      <c r="B1" s="50" t="s">
        <v>50</v>
      </c>
      <c r="C1" s="50" t="s">
        <v>51</v>
      </c>
      <c r="D1" s="50" t="s">
        <v>52</v>
      </c>
    </row>
    <row r="2" spans="1:4" x14ac:dyDescent="0.2">
      <c r="A2" s="50">
        <v>1</v>
      </c>
      <c r="B2" s="50">
        <v>6</v>
      </c>
      <c r="C2" s="50" t="s">
        <v>53</v>
      </c>
      <c r="D2" s="50" t="s">
        <v>261</v>
      </c>
    </row>
    <row r="3" spans="1:4" x14ac:dyDescent="0.2">
      <c r="A3" s="50">
        <v>2</v>
      </c>
      <c r="B3" s="50">
        <v>8</v>
      </c>
      <c r="C3" s="50" t="s">
        <v>53</v>
      </c>
      <c r="D3" s="50" t="s">
        <v>262</v>
      </c>
    </row>
    <row r="4" spans="1:4" x14ac:dyDescent="0.2">
      <c r="A4" s="50">
        <v>3</v>
      </c>
      <c r="B4" s="50">
        <v>1000</v>
      </c>
      <c r="C4" s="50" t="s">
        <v>53</v>
      </c>
      <c r="D4" s="50" t="s">
        <v>263</v>
      </c>
    </row>
    <row r="5" spans="1:4" x14ac:dyDescent="0.2">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4"/>
  <sheetViews>
    <sheetView workbookViewId="0">
      <selection activeCell="C51" sqref="C51"/>
    </sheetView>
  </sheetViews>
  <sheetFormatPr defaultRowHeight="13.2" x14ac:dyDescent="0.2"/>
  <cols>
    <col min="1" max="1" width="11.6640625" bestFit="1" customWidth="1"/>
  </cols>
  <sheetData>
    <row r="1" spans="1:2" x14ac:dyDescent="0.2">
      <c r="A1" t="s">
        <v>574</v>
      </c>
    </row>
    <row r="2" spans="1:2" x14ac:dyDescent="0.2">
      <c r="A2" s="363">
        <v>43556</v>
      </c>
      <c r="B2" t="s">
        <v>575</v>
      </c>
    </row>
    <row r="3" spans="1:2" x14ac:dyDescent="0.2">
      <c r="A3" s="363">
        <v>43840</v>
      </c>
      <c r="B3" t="s">
        <v>576</v>
      </c>
    </row>
    <row r="4" spans="1:2" x14ac:dyDescent="0.2">
      <c r="A4" s="363">
        <v>44056</v>
      </c>
      <c r="B4" t="s">
        <v>577</v>
      </c>
    </row>
    <row r="5" spans="1:2" x14ac:dyDescent="0.2">
      <c r="A5" s="363">
        <v>44200</v>
      </c>
      <c r="B5" t="s">
        <v>578</v>
      </c>
    </row>
    <row r="6" spans="1:2" x14ac:dyDescent="0.2">
      <c r="A6" s="363">
        <v>44273</v>
      </c>
      <c r="B6" t="s">
        <v>606</v>
      </c>
    </row>
    <row r="7" spans="1:2" x14ac:dyDescent="0.2">
      <c r="A7" s="363">
        <v>44287</v>
      </c>
      <c r="B7" t="s">
        <v>627</v>
      </c>
    </row>
    <row r="8" spans="1:2" x14ac:dyDescent="0.2">
      <c r="A8" s="363">
        <v>44652</v>
      </c>
      <c r="B8" t="s">
        <v>639</v>
      </c>
    </row>
    <row r="9" spans="1:2" x14ac:dyDescent="0.2">
      <c r="A9" s="363">
        <v>44753</v>
      </c>
      <c r="B9" t="s">
        <v>848</v>
      </c>
    </row>
    <row r="10" spans="1:2" x14ac:dyDescent="0.2">
      <c r="A10" s="363">
        <v>44986</v>
      </c>
      <c r="B10" t="s">
        <v>859</v>
      </c>
    </row>
    <row r="11" spans="1:2" x14ac:dyDescent="0.2">
      <c r="A11" s="363">
        <v>45243</v>
      </c>
      <c r="B11" t="s">
        <v>869</v>
      </c>
    </row>
    <row r="12" spans="1:2" x14ac:dyDescent="0.2">
      <c r="A12" s="396">
        <v>45285</v>
      </c>
      <c r="B12" s="150" t="s">
        <v>870</v>
      </c>
    </row>
    <row r="13" spans="1:2" x14ac:dyDescent="0.2">
      <c r="A13" s="363">
        <v>45364</v>
      </c>
      <c r="B13" s="150" t="s">
        <v>922</v>
      </c>
    </row>
    <row r="14" spans="1:2" x14ac:dyDescent="0.2">
      <c r="A14" s="363">
        <v>45384</v>
      </c>
      <c r="B14" s="150" t="s">
        <v>923</v>
      </c>
    </row>
    <row r="15" spans="1:2" x14ac:dyDescent="0.2">
      <c r="A15" s="363">
        <v>45454</v>
      </c>
      <c r="B15" s="150" t="s">
        <v>924</v>
      </c>
    </row>
    <row r="16" spans="1:2" x14ac:dyDescent="0.2">
      <c r="A16" s="363">
        <v>45531</v>
      </c>
      <c r="B16" s="150" t="s">
        <v>935</v>
      </c>
    </row>
    <row r="17" spans="1:4" x14ac:dyDescent="0.2">
      <c r="A17" s="363">
        <v>45719</v>
      </c>
      <c r="B17" s="150" t="s">
        <v>942</v>
      </c>
      <c r="D17" s="98" t="s">
        <v>1080</v>
      </c>
    </row>
    <row r="18" spans="1:4" x14ac:dyDescent="0.2">
      <c r="D18" t="s">
        <v>1081</v>
      </c>
    </row>
    <row r="19" spans="1:4" x14ac:dyDescent="0.2">
      <c r="D19" s="98" t="s">
        <v>936</v>
      </c>
    </row>
    <row r="20" spans="1:4" x14ac:dyDescent="0.2">
      <c r="D20" s="98" t="s">
        <v>1078</v>
      </c>
    </row>
    <row r="21" spans="1:4" x14ac:dyDescent="0.2">
      <c r="D21" s="98" t="s">
        <v>1079</v>
      </c>
    </row>
    <row r="22" spans="1:4" x14ac:dyDescent="0.2">
      <c r="D22" s="98" t="s">
        <v>1077</v>
      </c>
    </row>
    <row r="23" spans="1:4" x14ac:dyDescent="0.2">
      <c r="A23" s="363">
        <v>45737</v>
      </c>
      <c r="B23" t="s">
        <v>1106</v>
      </c>
    </row>
    <row r="24" spans="1:4" x14ac:dyDescent="0.2">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6"/>
  <sheetViews>
    <sheetView view="pageBreakPreview" zoomScale="115" zoomScaleNormal="100" zoomScaleSheetLayoutView="115" workbookViewId="0">
      <selection sqref="A1:O1"/>
    </sheetView>
  </sheetViews>
  <sheetFormatPr defaultRowHeight="13.2" x14ac:dyDescent="0.2"/>
  <cols>
    <col min="1" max="1" width="3.109375" customWidth="1"/>
    <col min="2" max="4" width="9.109375" customWidth="1"/>
    <col min="5" max="5" width="0.6640625" customWidth="1"/>
    <col min="6" max="6" width="13.21875" customWidth="1"/>
    <col min="7" max="7" width="4.44140625" customWidth="1"/>
    <col min="8" max="8" width="7.109375" customWidth="1"/>
    <col min="9" max="9" width="2.88671875" customWidth="1"/>
    <col min="10" max="10" width="2.6640625" customWidth="1"/>
    <col min="11" max="11" width="2" customWidth="1"/>
    <col min="12" max="12" width="12" customWidth="1"/>
    <col min="13" max="13" width="4.44140625" customWidth="1"/>
    <col min="14" max="14" width="7.109375" customWidth="1"/>
    <col min="15" max="15" width="2.88671875" customWidth="1"/>
    <col min="16" max="16" width="0.6640625" customWidth="1"/>
    <col min="17" max="17" width="2.88671875" customWidth="1"/>
    <col min="18" max="28" width="9" style="55"/>
  </cols>
  <sheetData>
    <row r="1" spans="1:28" x14ac:dyDescent="0.2">
      <c r="A1" s="549" t="s">
        <v>1074</v>
      </c>
      <c r="B1" s="549"/>
      <c r="C1" s="549"/>
      <c r="D1" s="549"/>
      <c r="E1" s="549"/>
      <c r="F1" s="549"/>
      <c r="G1" s="549"/>
      <c r="H1" s="549"/>
      <c r="I1" s="549"/>
      <c r="J1" s="549"/>
      <c r="K1" s="549"/>
      <c r="L1" s="549"/>
      <c r="M1" s="549"/>
      <c r="N1" s="549"/>
      <c r="O1" s="549"/>
      <c r="Q1" s="535"/>
      <c r="R1" s="590" t="s">
        <v>1075</v>
      </c>
      <c r="S1" s="590"/>
      <c r="T1" s="590"/>
      <c r="U1" s="590"/>
      <c r="V1" s="590"/>
      <c r="W1" s="590"/>
      <c r="X1" s="590"/>
      <c r="Y1" s="590"/>
      <c r="Z1" s="590"/>
      <c r="AA1" s="590"/>
      <c r="AB1" s="590"/>
    </row>
    <row r="2" spans="1:28" ht="6" customHeight="1" x14ac:dyDescent="0.2">
      <c r="A2" s="506"/>
      <c r="B2" s="506"/>
      <c r="C2" s="506"/>
      <c r="D2" s="506"/>
      <c r="E2" s="506"/>
      <c r="F2" s="506"/>
      <c r="G2" s="506"/>
      <c r="H2" s="506"/>
      <c r="I2" s="506"/>
      <c r="J2" s="506"/>
      <c r="K2" s="506"/>
      <c r="L2" s="506"/>
      <c r="M2" s="506"/>
      <c r="N2" s="506"/>
      <c r="O2" s="593">
        <f>MAX(修正履歴!A:A)</f>
        <v>45737</v>
      </c>
      <c r="P2" s="593"/>
      <c r="Q2" s="594"/>
      <c r="R2" s="198"/>
      <c r="S2" s="198"/>
      <c r="T2" s="198"/>
      <c r="U2" s="198"/>
      <c r="V2" s="198"/>
      <c r="W2" s="198"/>
      <c r="X2" s="198"/>
      <c r="Y2" s="198"/>
      <c r="Z2" s="198"/>
      <c r="AA2" s="198"/>
      <c r="AB2" s="198"/>
    </row>
    <row r="3" spans="1:28" x14ac:dyDescent="0.2">
      <c r="A3" s="87" t="s">
        <v>297</v>
      </c>
      <c r="G3" s="506"/>
      <c r="H3" s="506"/>
      <c r="I3" s="506"/>
      <c r="J3" s="506"/>
      <c r="K3" s="506"/>
      <c r="L3" s="506"/>
      <c r="M3" s="506"/>
      <c r="N3" s="506"/>
      <c r="O3" s="593"/>
      <c r="P3" s="593"/>
      <c r="Q3" s="594"/>
      <c r="R3" s="514" t="s">
        <v>608</v>
      </c>
      <c r="S3" s="514"/>
      <c r="T3" s="514"/>
      <c r="U3" s="514"/>
      <c r="V3" s="514"/>
      <c r="W3" s="514"/>
      <c r="X3" s="514"/>
      <c r="Y3" s="514"/>
      <c r="Z3" s="514"/>
      <c r="AA3" s="514"/>
      <c r="AB3" s="514"/>
    </row>
    <row r="4" spans="1:28" ht="6" customHeight="1" x14ac:dyDescent="0.2">
      <c r="A4" s="506"/>
      <c r="B4" s="87"/>
      <c r="C4" s="87"/>
      <c r="D4" s="87"/>
      <c r="E4" s="87"/>
      <c r="F4" s="87"/>
      <c r="G4" s="506"/>
      <c r="H4" s="506"/>
      <c r="I4" s="506"/>
      <c r="J4" s="506"/>
      <c r="K4" s="506"/>
      <c r="L4" s="506"/>
      <c r="M4" s="506"/>
      <c r="N4" s="506"/>
      <c r="O4" s="506"/>
      <c r="Q4" s="535"/>
      <c r="R4" s="589" t="s">
        <v>1101</v>
      </c>
      <c r="S4" s="589"/>
      <c r="T4" s="589"/>
      <c r="U4" s="589"/>
      <c r="V4" s="589"/>
      <c r="W4" s="589"/>
      <c r="X4" s="589"/>
      <c r="Y4" s="589"/>
      <c r="Z4" s="589"/>
      <c r="AA4" s="589"/>
      <c r="AB4" s="589"/>
    </row>
    <row r="5" spans="1:28" x14ac:dyDescent="0.2">
      <c r="A5" s="506"/>
      <c r="B5" s="550"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50"/>
      <c r="D5" s="550"/>
      <c r="E5" s="550"/>
      <c r="F5" s="550"/>
      <c r="G5" s="550"/>
      <c r="H5" s="550"/>
      <c r="I5" s="550"/>
      <c r="J5" s="550"/>
      <c r="K5" s="550"/>
      <c r="L5" s="550"/>
      <c r="M5" s="550"/>
      <c r="N5" s="550"/>
      <c r="O5" s="550"/>
      <c r="Q5" s="535"/>
      <c r="R5" s="589"/>
      <c r="S5" s="589"/>
      <c r="T5" s="589"/>
      <c r="U5" s="589"/>
      <c r="V5" s="589"/>
      <c r="W5" s="589"/>
      <c r="X5" s="589"/>
      <c r="Y5" s="589"/>
      <c r="Z5" s="589"/>
      <c r="AA5" s="589"/>
      <c r="AB5" s="589"/>
    </row>
    <row r="6" spans="1:28" x14ac:dyDescent="0.2">
      <c r="A6" s="506"/>
      <c r="B6" s="550"/>
      <c r="C6" s="550"/>
      <c r="D6" s="550"/>
      <c r="E6" s="550"/>
      <c r="F6" s="550"/>
      <c r="G6" s="550"/>
      <c r="H6" s="550"/>
      <c r="I6" s="550"/>
      <c r="J6" s="550"/>
      <c r="K6" s="550"/>
      <c r="L6" s="550"/>
      <c r="M6" s="550"/>
      <c r="N6" s="550"/>
      <c r="O6" s="550"/>
      <c r="Q6" s="535"/>
      <c r="R6" s="589"/>
      <c r="S6" s="589"/>
      <c r="T6" s="589"/>
      <c r="U6" s="589"/>
      <c r="V6" s="589"/>
      <c r="W6" s="589"/>
      <c r="X6" s="589"/>
      <c r="Y6" s="589"/>
      <c r="Z6" s="589"/>
      <c r="AA6" s="589"/>
      <c r="AB6" s="589"/>
    </row>
    <row r="7" spans="1:28" ht="5.25" customHeight="1" x14ac:dyDescent="0.2">
      <c r="A7" s="506"/>
      <c r="B7" s="506"/>
      <c r="C7" s="506"/>
      <c r="D7" s="506"/>
      <c r="E7" s="506"/>
      <c r="F7" s="506"/>
      <c r="G7" s="506"/>
      <c r="H7" s="506"/>
      <c r="I7" s="57"/>
      <c r="J7" s="164"/>
      <c r="K7" s="57"/>
      <c r="L7" s="166"/>
      <c r="M7" s="166"/>
      <c r="N7" s="166"/>
      <c r="O7" s="165"/>
      <c r="Q7" s="535"/>
      <c r="R7" s="589"/>
      <c r="S7" s="589"/>
      <c r="T7" s="589"/>
      <c r="U7" s="589"/>
      <c r="V7" s="589"/>
      <c r="W7" s="589"/>
      <c r="X7" s="589"/>
      <c r="Y7" s="589"/>
      <c r="Z7" s="589"/>
      <c r="AA7" s="589"/>
      <c r="AB7" s="589"/>
    </row>
    <row r="8" spans="1:28" ht="13.8" thickBot="1" x14ac:dyDescent="0.25">
      <c r="A8" s="506"/>
      <c r="B8" s="506"/>
      <c r="C8" s="506"/>
      <c r="D8" s="506"/>
      <c r="E8" s="506"/>
      <c r="F8" s="506"/>
      <c r="G8" s="506"/>
      <c r="H8" s="563" t="s">
        <v>386</v>
      </c>
      <c r="I8" s="563"/>
      <c r="J8" s="563"/>
      <c r="K8" s="563"/>
      <c r="L8" s="556">
        <v>45757</v>
      </c>
      <c r="M8" s="556"/>
      <c r="N8" s="556"/>
      <c r="O8" s="165"/>
      <c r="Q8" s="535"/>
      <c r="R8" s="589" t="s">
        <v>395</v>
      </c>
      <c r="S8" s="589"/>
      <c r="T8" s="589"/>
      <c r="U8" s="589"/>
      <c r="V8" s="589"/>
      <c r="W8" s="589"/>
      <c r="X8" s="589"/>
      <c r="Y8" s="589"/>
      <c r="Z8" s="589"/>
      <c r="AA8" s="589"/>
      <c r="AB8" s="589"/>
    </row>
    <row r="9" spans="1:28" ht="9.9" customHeight="1" x14ac:dyDescent="0.2">
      <c r="A9" s="506"/>
      <c r="B9" s="506"/>
      <c r="C9" s="506"/>
      <c r="D9" s="506"/>
      <c r="E9" s="506"/>
      <c r="F9" s="506"/>
      <c r="G9" s="506"/>
      <c r="H9" s="506"/>
      <c r="I9" s="57"/>
      <c r="J9" s="57"/>
      <c r="K9" s="57"/>
      <c r="L9" s="557" t="s">
        <v>941</v>
      </c>
      <c r="M9" s="557"/>
      <c r="N9" s="557"/>
      <c r="O9" s="165"/>
      <c r="Q9" s="535"/>
      <c r="R9" s="589"/>
      <c r="S9" s="589"/>
      <c r="T9" s="589"/>
      <c r="U9" s="589"/>
      <c r="V9" s="589"/>
      <c r="W9" s="589"/>
      <c r="X9" s="589"/>
      <c r="Y9" s="589"/>
      <c r="Z9" s="589"/>
      <c r="AA9" s="589"/>
      <c r="AB9" s="589"/>
    </row>
    <row r="10" spans="1:28" ht="14.25" customHeight="1" thickBot="1" x14ac:dyDescent="0.25">
      <c r="A10" s="506"/>
      <c r="C10" s="209" t="s">
        <v>620</v>
      </c>
      <c r="D10" s="217">
        <v>2025</v>
      </c>
      <c r="E10" s="409"/>
      <c r="F10" s="209"/>
      <c r="H10" s="564" t="s">
        <v>396</v>
      </c>
      <c r="I10" s="564"/>
      <c r="J10" s="564"/>
      <c r="K10" s="564"/>
      <c r="L10" s="580" t="s">
        <v>397</v>
      </c>
      <c r="M10" s="580"/>
      <c r="N10" s="580"/>
      <c r="O10" s="165"/>
      <c r="Q10" s="535"/>
      <c r="R10" s="589" t="s">
        <v>1097</v>
      </c>
      <c r="S10" s="589"/>
      <c r="T10" s="589"/>
      <c r="U10" s="589"/>
      <c r="V10" s="589"/>
      <c r="W10" s="589"/>
      <c r="X10" s="589"/>
      <c r="Y10" s="589"/>
      <c r="Z10" s="589"/>
      <c r="AA10" s="589"/>
      <c r="AB10" s="589"/>
    </row>
    <row r="11" spans="1:28" ht="13.8" thickBot="1" x14ac:dyDescent="0.25">
      <c r="A11" s="506"/>
      <c r="C11" s="509" t="str">
        <f>IF(VLOOKUP(L10,計算シート!F15:G22,2,0)=4,"奨学生番号","申込受付番号")</f>
        <v>申込受付番号</v>
      </c>
      <c r="D11" s="575" t="s">
        <v>1085</v>
      </c>
      <c r="E11" s="575"/>
      <c r="F11" s="575"/>
      <c r="G11" s="506" t="s">
        <v>433</v>
      </c>
      <c r="H11" s="521" t="s">
        <v>1086</v>
      </c>
      <c r="I11" s="165" t="s">
        <v>433</v>
      </c>
      <c r="J11" s="560" t="s">
        <v>1089</v>
      </c>
      <c r="K11" s="560"/>
      <c r="L11" s="560"/>
      <c r="M11" s="560"/>
      <c r="N11" s="560"/>
      <c r="O11" s="165"/>
      <c r="Q11" s="535"/>
      <c r="R11" s="589"/>
      <c r="S11" s="589"/>
      <c r="T11" s="589"/>
      <c r="U11" s="589"/>
      <c r="V11" s="589"/>
      <c r="W11" s="589"/>
      <c r="X11" s="589"/>
      <c r="Y11" s="589"/>
      <c r="Z11" s="589"/>
      <c r="AA11" s="589"/>
      <c r="AB11" s="589"/>
    </row>
    <row r="12" spans="1:28" ht="6.75" customHeight="1" x14ac:dyDescent="0.2">
      <c r="A12" s="506"/>
      <c r="B12" s="139"/>
      <c r="C12" s="471"/>
      <c r="D12" s="472"/>
      <c r="E12" s="472"/>
      <c r="F12" s="472"/>
      <c r="G12" s="473"/>
      <c r="H12" s="474"/>
      <c r="I12" s="473"/>
      <c r="J12" s="475"/>
      <c r="K12" s="475"/>
      <c r="L12" s="475"/>
      <c r="M12" s="475"/>
      <c r="N12" s="473"/>
      <c r="O12" s="165"/>
      <c r="Q12" s="535"/>
      <c r="R12" s="589"/>
      <c r="S12" s="589"/>
      <c r="T12" s="589"/>
      <c r="U12" s="589"/>
      <c r="V12" s="589"/>
      <c r="W12" s="589"/>
      <c r="X12" s="589"/>
      <c r="Y12" s="589"/>
      <c r="Z12" s="589"/>
      <c r="AA12" s="589"/>
      <c r="AB12" s="589"/>
    </row>
    <row r="13" spans="1:28" ht="13.8" thickBot="1" x14ac:dyDescent="0.25">
      <c r="B13" s="478"/>
      <c r="C13" s="477" t="str">
        <f>IF(VLOOKUP(L10,計算シート!F15:G22,2,0)=4,"奨学生","申込者")&amp;"本人氏名"</f>
        <v>申込者本人氏名</v>
      </c>
      <c r="D13" s="576" t="s">
        <v>1087</v>
      </c>
      <c r="E13" s="576"/>
      <c r="F13" s="576"/>
      <c r="G13" s="565" t="str">
        <f>IF(計算シート!C67=0,"本人生年月日","")</f>
        <v>本人生年月日</v>
      </c>
      <c r="H13" s="565"/>
      <c r="I13" s="556">
        <v>38357</v>
      </c>
      <c r="J13" s="556"/>
      <c r="K13" s="556"/>
      <c r="L13" s="556"/>
      <c r="M13" s="470" t="str">
        <f>IF(計算シート!C67=0,"（ yyyy / mm / dd ）","")</f>
        <v>（ yyyy / mm / dd ）</v>
      </c>
      <c r="N13" s="476"/>
      <c r="Q13" s="535"/>
      <c r="R13" s="589"/>
      <c r="S13" s="589"/>
      <c r="T13" s="589"/>
      <c r="U13" s="589"/>
      <c r="V13" s="589"/>
      <c r="W13" s="589"/>
      <c r="X13" s="589"/>
      <c r="Y13" s="589"/>
      <c r="Z13" s="589"/>
      <c r="AA13" s="589"/>
      <c r="AB13" s="589"/>
    </row>
    <row r="14" spans="1:28" ht="1.5" customHeight="1" x14ac:dyDescent="0.2">
      <c r="B14" s="139"/>
      <c r="C14" s="471"/>
      <c r="D14" s="480"/>
      <c r="E14" s="480"/>
      <c r="F14" s="480"/>
      <c r="G14" s="481"/>
      <c r="H14" s="481"/>
      <c r="I14" s="482"/>
      <c r="J14" s="482"/>
      <c r="K14" s="483"/>
      <c r="L14" s="483"/>
      <c r="M14" s="484"/>
      <c r="N14" s="483"/>
      <c r="Q14" s="535"/>
      <c r="R14" s="589"/>
      <c r="S14" s="589"/>
      <c r="T14" s="589"/>
      <c r="U14" s="589"/>
      <c r="V14" s="589"/>
      <c r="W14" s="589"/>
      <c r="X14" s="589"/>
      <c r="Y14" s="589"/>
      <c r="Z14" s="589"/>
      <c r="AA14" s="589"/>
      <c r="AB14" s="589"/>
    </row>
    <row r="15" spans="1:28" ht="14.25" customHeight="1" thickBot="1" x14ac:dyDescent="0.25">
      <c r="A15" s="479"/>
      <c r="B15" s="478"/>
      <c r="C15" s="477" t="str">
        <f>IF(計算シート!C67=0,"生計維持者１","配偶者")&amp;"の氏名"</f>
        <v>生計維持者１の氏名</v>
      </c>
      <c r="D15" s="576" t="s">
        <v>1088</v>
      </c>
      <c r="E15" s="576"/>
      <c r="F15" s="576"/>
      <c r="G15" s="561" t="str">
        <f>IF(計算シート!C67=0,"本人との続柄","")</f>
        <v>本人との続柄</v>
      </c>
      <c r="H15" s="561"/>
      <c r="I15" s="558" t="s">
        <v>1065</v>
      </c>
      <c r="J15" s="558"/>
      <c r="K15" s="490"/>
      <c r="L15" s="490"/>
      <c r="M15" s="491"/>
      <c r="N15" s="492"/>
      <c r="Q15" s="535"/>
      <c r="R15" s="589" t="s">
        <v>416</v>
      </c>
      <c r="S15" s="589"/>
      <c r="T15" s="589"/>
      <c r="U15" s="589"/>
      <c r="V15" s="589"/>
      <c r="W15" s="589"/>
      <c r="X15" s="589"/>
      <c r="Y15" s="589"/>
      <c r="Z15" s="589"/>
      <c r="AA15" s="589"/>
      <c r="AB15" s="589"/>
    </row>
    <row r="16" spans="1:28" ht="2.1" customHeight="1" x14ac:dyDescent="0.2">
      <c r="B16" s="139"/>
      <c r="C16" s="471"/>
      <c r="D16" s="480"/>
      <c r="E16" s="480"/>
      <c r="F16" s="480"/>
      <c r="G16" s="493"/>
      <c r="H16" s="493"/>
      <c r="I16" s="494"/>
      <c r="J16" s="494"/>
      <c r="K16" s="495"/>
      <c r="L16" s="495"/>
      <c r="M16" s="496"/>
      <c r="N16" s="496"/>
      <c r="Q16" s="535"/>
      <c r="R16" s="589"/>
      <c r="S16" s="589"/>
      <c r="T16" s="589"/>
      <c r="U16" s="589"/>
      <c r="V16" s="589"/>
      <c r="W16" s="589"/>
      <c r="X16" s="589"/>
      <c r="Y16" s="589"/>
      <c r="Z16" s="589"/>
      <c r="AA16" s="589"/>
      <c r="AB16" s="589"/>
    </row>
    <row r="17" spans="1:28" ht="13.8" thickBot="1" x14ac:dyDescent="0.25">
      <c r="A17" s="479"/>
      <c r="B17" s="478"/>
      <c r="C17" s="477" t="str">
        <f>IF(AND(計算シート!C67=0,NOT(OR(F36="いいえ",I15="祖父",I15="祖母",I15="その他"))),"生計維持者２"&amp;"の氏名","")</f>
        <v>生計維持者２の氏名</v>
      </c>
      <c r="D17" s="558" t="s">
        <v>366</v>
      </c>
      <c r="E17" s="558"/>
      <c r="F17" s="558"/>
      <c r="G17" s="583" t="str">
        <f>IF(AND(計算シート!C67=0,NOT(OR(F36="いいえ",I15="祖父",I15="祖母",I15="その他"))),"本人との続柄","")</f>
        <v>本人との続柄</v>
      </c>
      <c r="H17" s="583"/>
      <c r="I17" s="559" t="s">
        <v>1066</v>
      </c>
      <c r="J17" s="559"/>
      <c r="K17" s="561"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1"/>
      <c r="M17" s="561"/>
      <c r="N17" s="562"/>
      <c r="Q17" s="535"/>
      <c r="R17" s="589"/>
      <c r="S17" s="589"/>
      <c r="T17" s="589"/>
      <c r="U17" s="589"/>
      <c r="V17" s="589"/>
      <c r="W17" s="589"/>
      <c r="X17" s="589"/>
      <c r="Y17" s="589"/>
      <c r="Z17" s="589"/>
      <c r="AA17" s="589"/>
      <c r="AB17" s="589"/>
    </row>
    <row r="18" spans="1:28" ht="2.1" customHeight="1" x14ac:dyDescent="0.2">
      <c r="C18" s="509"/>
      <c r="D18" s="449"/>
      <c r="E18" s="449"/>
      <c r="F18" s="449"/>
      <c r="G18" s="485"/>
      <c r="H18" s="485"/>
      <c r="I18" s="450"/>
      <c r="J18" s="450"/>
      <c r="L18" s="469"/>
      <c r="M18" s="469"/>
      <c r="N18" s="202"/>
      <c r="Q18" s="535"/>
      <c r="R18" s="589"/>
      <c r="S18" s="589"/>
      <c r="T18" s="589"/>
      <c r="U18" s="589"/>
      <c r="V18" s="589"/>
      <c r="W18" s="589"/>
      <c r="X18" s="589"/>
      <c r="Y18" s="589"/>
      <c r="Z18" s="589"/>
      <c r="AA18" s="589"/>
      <c r="AB18" s="589"/>
    </row>
    <row r="19" spans="1:28" ht="13.5" customHeight="1" x14ac:dyDescent="0.2">
      <c r="B19" s="213" t="str">
        <f>"※ 以下、収入（所得）は【"&amp;YEAR(計算シート!C46)-1&amp;"年1月1日～12月31日】のものを入力してください。"</f>
        <v>※ 以下、収入（所得）は【2023年1月1日～12月31日】のものを入力してください。</v>
      </c>
      <c r="C19" s="213"/>
      <c r="D19" s="213"/>
      <c r="E19" s="213"/>
      <c r="F19" s="213"/>
      <c r="G19" s="207"/>
      <c r="H19" s="207"/>
      <c r="I19" s="206"/>
      <c r="J19" s="206"/>
      <c r="K19" s="206"/>
      <c r="L19" s="202"/>
      <c r="M19" s="202"/>
      <c r="N19" s="202"/>
      <c r="Q19" s="535"/>
      <c r="R19" s="589"/>
      <c r="S19" s="589"/>
      <c r="T19" s="589"/>
      <c r="U19" s="589"/>
      <c r="V19" s="589"/>
      <c r="W19" s="589"/>
      <c r="X19" s="589"/>
      <c r="Y19" s="589"/>
      <c r="Z19" s="589"/>
      <c r="AA19" s="589"/>
      <c r="AB19" s="589"/>
    </row>
    <row r="20" spans="1:28" ht="13.5" customHeight="1" x14ac:dyDescent="0.2">
      <c r="B20" s="213" t="str">
        <f>"    扶養等の情報は【"&amp;YEAR(計算シート!C46)-1&amp;"年12月31日】現在のものを入力してください。"</f>
        <v xml:space="preserve">    扶養等の情報は【2023年12月31日】現在のものを入力してください。</v>
      </c>
      <c r="C20" s="213"/>
      <c r="D20" s="213"/>
      <c r="E20" s="213"/>
      <c r="F20" s="213"/>
      <c r="G20" s="207"/>
      <c r="H20" s="207"/>
      <c r="I20" s="206"/>
      <c r="J20" s="206"/>
      <c r="K20" s="206"/>
      <c r="L20" s="202"/>
      <c r="M20" s="202"/>
      <c r="N20" s="202"/>
      <c r="Q20" s="535"/>
      <c r="R20" s="589" t="s">
        <v>364</v>
      </c>
      <c r="S20" s="589"/>
      <c r="T20" s="589"/>
      <c r="U20" s="589"/>
      <c r="V20" s="589"/>
      <c r="W20" s="589"/>
      <c r="X20" s="589"/>
      <c r="Y20" s="589"/>
      <c r="Z20" s="589"/>
      <c r="AA20" s="589"/>
      <c r="AB20" s="589"/>
    </row>
    <row r="21" spans="1:28" ht="3.75" customHeight="1" thickBot="1" x14ac:dyDescent="0.25">
      <c r="A21" s="80"/>
      <c r="B21" s="80"/>
      <c r="C21" s="80"/>
      <c r="D21" s="80"/>
      <c r="E21" s="80"/>
      <c r="F21" s="80"/>
      <c r="G21" s="80"/>
      <c r="H21" s="57"/>
      <c r="I21" s="57"/>
      <c r="L21" s="57"/>
      <c r="M21" s="57"/>
      <c r="N21" s="57"/>
      <c r="Q21" s="535"/>
      <c r="R21" s="589"/>
      <c r="S21" s="589"/>
      <c r="T21" s="589"/>
      <c r="U21" s="589"/>
      <c r="V21" s="589"/>
      <c r="W21" s="589"/>
      <c r="X21" s="589"/>
      <c r="Y21" s="589"/>
      <c r="Z21" s="589"/>
      <c r="AA21" s="589"/>
      <c r="AB21" s="589"/>
    </row>
    <row r="22" spans="1:28" s="98" customFormat="1" ht="15.6" customHeight="1" thickTop="1" x14ac:dyDescent="0.2">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89"/>
      <c r="S22" s="589"/>
      <c r="T22" s="589"/>
      <c r="U22" s="589"/>
      <c r="V22" s="589"/>
      <c r="W22" s="589"/>
      <c r="X22" s="589"/>
      <c r="Y22" s="589"/>
      <c r="Z22" s="589"/>
      <c r="AA22" s="589"/>
      <c r="AB22" s="589"/>
    </row>
    <row r="23" spans="1:28" s="98" customFormat="1" ht="12.9" customHeight="1" thickBot="1" x14ac:dyDescent="0.25">
      <c r="A23" s="170" t="s">
        <v>316</v>
      </c>
      <c r="B23" s="591" t="str">
        <f>IF(計算シート!C67=0,"生年月日（yyyy/mm/dd）","")</f>
        <v>生年月日（yyyy/mm/dd）</v>
      </c>
      <c r="C23" s="592"/>
      <c r="D23" s="592"/>
      <c r="E23" s="365"/>
      <c r="F23" s="366">
        <f>I13</f>
        <v>38357</v>
      </c>
      <c r="G23" s="102"/>
      <c r="I23" s="191" t="s">
        <v>374</v>
      </c>
      <c r="J23" s="75"/>
      <c r="K23" s="75"/>
      <c r="L23" s="75"/>
      <c r="M23" s="75"/>
      <c r="N23" s="102"/>
      <c r="Q23" s="536"/>
      <c r="R23" s="589"/>
      <c r="S23" s="589"/>
      <c r="T23" s="589"/>
      <c r="U23" s="589"/>
      <c r="V23" s="589"/>
      <c r="W23" s="589"/>
      <c r="X23" s="589"/>
      <c r="Y23" s="589"/>
      <c r="Z23" s="589"/>
      <c r="AA23" s="589"/>
      <c r="AB23" s="589"/>
    </row>
    <row r="24" spans="1:28" s="98" customFormat="1" ht="12.9" customHeight="1" thickBot="1" x14ac:dyDescent="0.25">
      <c r="A24" s="171" t="s">
        <v>317</v>
      </c>
      <c r="B24" s="554" t="str">
        <f>IF(計算シート!C67=0,"どちらの生計維持者に扶養されていますか","")</f>
        <v>どちらの生計維持者に扶養されていますか</v>
      </c>
      <c r="C24" s="555"/>
      <c r="D24" s="555"/>
      <c r="F24" s="58" t="s">
        <v>38</v>
      </c>
      <c r="G24" s="102"/>
      <c r="I24" s="191" t="s">
        <v>375</v>
      </c>
      <c r="J24" s="75"/>
      <c r="K24" s="75"/>
      <c r="L24" s="75"/>
      <c r="M24" s="75"/>
      <c r="N24" s="102"/>
      <c r="Q24" s="536"/>
      <c r="R24" s="589"/>
      <c r="S24" s="589"/>
      <c r="T24" s="589"/>
      <c r="U24" s="589"/>
      <c r="V24" s="589"/>
      <c r="W24" s="589"/>
      <c r="X24" s="589"/>
      <c r="Y24" s="589"/>
      <c r="Z24" s="589"/>
      <c r="AA24" s="589"/>
      <c r="AB24" s="589"/>
    </row>
    <row r="25" spans="1:28" s="98" customFormat="1" ht="12.9" customHeight="1" thickBot="1" x14ac:dyDescent="0.25">
      <c r="A25" s="171" t="s">
        <v>318</v>
      </c>
      <c r="B25" s="545" t="str">
        <f>IF(計算シート!C67=0,"障がい者に該当していますか","")</f>
        <v>障がい者に該当していますか</v>
      </c>
      <c r="C25" s="546"/>
      <c r="D25" s="546"/>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 customHeight="1" thickBot="1" x14ac:dyDescent="0.25">
      <c r="A26" s="171" t="s">
        <v>319</v>
      </c>
      <c r="B26" s="547" t="str">
        <f>IF(計算シート!C67=0,"　生計維持者と同居していますか","")</f>
        <v>　生計維持者と同居していますか</v>
      </c>
      <c r="C26" s="548"/>
      <c r="D26" s="548"/>
      <c r="E26" s="103"/>
      <c r="F26" s="73" t="s">
        <v>40</v>
      </c>
      <c r="G26" s="102"/>
      <c r="I26" s="455">
        <v>1</v>
      </c>
      <c r="J26" s="581" t="s">
        <v>377</v>
      </c>
      <c r="K26" s="582"/>
      <c r="L26" s="582"/>
      <c r="M26" s="582"/>
      <c r="N26" s="523" t="s">
        <v>378</v>
      </c>
      <c r="Q26" s="536"/>
      <c r="R26" s="516" t="s">
        <v>610</v>
      </c>
      <c r="S26" s="516"/>
      <c r="T26" s="516"/>
      <c r="U26" s="516"/>
      <c r="V26" s="516"/>
      <c r="W26" s="516"/>
      <c r="X26" s="516"/>
      <c r="Y26" s="516"/>
      <c r="Z26" s="516"/>
      <c r="AA26" s="516"/>
      <c r="AB26" s="516"/>
    </row>
    <row r="27" spans="1:28" s="98" customFormat="1" ht="12.9" customHeight="1" thickBot="1" x14ac:dyDescent="0.25">
      <c r="A27" s="171" t="s">
        <v>320</v>
      </c>
      <c r="B27" s="547" t="str">
        <f>IF(計算シート!C67=0,"奨学生本人に収入（所得）がありますか","")</f>
        <v>奨学生本人に収入（所得）がありますか</v>
      </c>
      <c r="C27" s="548"/>
      <c r="D27" s="548"/>
      <c r="E27" s="99"/>
      <c r="F27" s="58" t="s">
        <v>40</v>
      </c>
      <c r="G27" s="102"/>
      <c r="I27" s="455">
        <v>2</v>
      </c>
      <c r="J27" s="582" t="s">
        <v>384</v>
      </c>
      <c r="K27" s="582"/>
      <c r="L27" s="582"/>
      <c r="M27" s="582"/>
      <c r="N27" s="523" t="str">
        <f>IF(F36="はい","○"&amp;IF(VLOOKUP(L10,計算シート!F15:G22,2,0)=4,"※",""),"")</f>
        <v>○</v>
      </c>
      <c r="Q27" s="536"/>
      <c r="R27" s="515" t="s">
        <v>1102</v>
      </c>
      <c r="S27" s="516"/>
      <c r="T27" s="516"/>
      <c r="U27" s="516"/>
      <c r="V27" s="516"/>
      <c r="W27" s="516"/>
      <c r="X27" s="516"/>
      <c r="Y27" s="516"/>
      <c r="Z27" s="516"/>
      <c r="AA27" s="516"/>
      <c r="AB27" s="516"/>
    </row>
    <row r="28" spans="1:28" s="98" customFormat="1" ht="12.9" customHeight="1" thickBot="1" x14ac:dyDescent="0.25">
      <c r="A28" s="171" t="s">
        <v>321</v>
      </c>
      <c r="B28" s="547" t="str">
        <f>IF(計算シート!C67=0,"　給与収入金額の通貨","")</f>
        <v>　給与収入金額の通貨</v>
      </c>
      <c r="C28" s="548"/>
      <c r="D28" s="548"/>
      <c r="E28" s="99"/>
      <c r="F28" s="73" t="s">
        <v>49</v>
      </c>
      <c r="G28" s="102"/>
      <c r="I28" s="455">
        <v>3</v>
      </c>
      <c r="J28" s="581" t="s">
        <v>383</v>
      </c>
      <c r="K28" s="582"/>
      <c r="L28" s="582"/>
      <c r="M28" s="582"/>
      <c r="N28" s="523" t="str">
        <f>IF(SUM(F51:F59,L51:L59)&gt;0,"○","")</f>
        <v>○</v>
      </c>
      <c r="Q28" s="536"/>
      <c r="R28" s="515" t="s">
        <v>616</v>
      </c>
      <c r="S28" s="513"/>
      <c r="T28" s="513"/>
      <c r="U28" s="513"/>
      <c r="V28" s="513"/>
      <c r="W28" s="513"/>
      <c r="X28" s="513"/>
      <c r="Y28" s="513"/>
      <c r="Z28" s="513"/>
      <c r="AA28" s="513"/>
      <c r="AB28" s="513"/>
    </row>
    <row r="29" spans="1:28" s="98" customFormat="1" ht="12.9" customHeight="1" thickBot="1" x14ac:dyDescent="0.25">
      <c r="A29" s="171" t="s">
        <v>322</v>
      </c>
      <c r="B29" s="547" t="str">
        <f>IF(計算シート!C67=0,"　　給与収入金額","")</f>
        <v>　　給与収入金額</v>
      </c>
      <c r="C29" s="548"/>
      <c r="D29" s="548"/>
      <c r="F29" s="200">
        <v>1000000</v>
      </c>
      <c r="G29" s="100" t="str">
        <f>MID(F28,SEARCH("(",F28)+1,3)</f>
        <v>JPY</v>
      </c>
      <c r="I29" s="455">
        <v>4</v>
      </c>
      <c r="J29" s="581" t="str">
        <f>IF(計算シート!C67=0,"生計維持者が１人のみであることを証するもの","ひとり親世帯に関するもの")</f>
        <v>生計維持者が１人のみであることを証するもの</v>
      </c>
      <c r="K29" s="582"/>
      <c r="L29" s="582"/>
      <c r="M29" s="582"/>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 customHeight="1" thickBot="1" x14ac:dyDescent="0.25">
      <c r="A30" s="171" t="s">
        <v>323</v>
      </c>
      <c r="B30" s="554" t="str">
        <f>IF(計算シート!C67=0,"　給与・年金以外の所得の通貨","")</f>
        <v>　給与・年金以外の所得の通貨</v>
      </c>
      <c r="C30" s="555"/>
      <c r="D30" s="555"/>
      <c r="E30" s="99"/>
      <c r="F30" s="73" t="s">
        <v>49</v>
      </c>
      <c r="G30" s="102"/>
      <c r="I30" s="455">
        <v>5</v>
      </c>
      <c r="J30" s="581" t="s">
        <v>381</v>
      </c>
      <c r="K30" s="582"/>
      <c r="L30" s="582"/>
      <c r="M30" s="582"/>
      <c r="N30" s="523" t="str">
        <f>IF(OR(F25="障がい者である",F25="特別の障がい者である",F39="障がい者である",F39="特別の障がい者である",L39="障がい者である",L39="特別の障がい者である",SUM(F57:F59,L57:L59)&gt;0),"○","")</f>
        <v>○</v>
      </c>
      <c r="Q30" s="536"/>
      <c r="R30" s="589" t="s">
        <v>1076</v>
      </c>
      <c r="S30" s="589"/>
      <c r="T30" s="589"/>
      <c r="U30" s="589"/>
      <c r="V30" s="589"/>
      <c r="W30" s="589"/>
      <c r="X30" s="589"/>
      <c r="Y30" s="589"/>
      <c r="Z30" s="589"/>
      <c r="AA30" s="589"/>
      <c r="AB30" s="589"/>
    </row>
    <row r="31" spans="1:28" s="98" customFormat="1" ht="12.9" customHeight="1" thickBot="1" x14ac:dyDescent="0.25">
      <c r="A31" s="172" t="s">
        <v>324</v>
      </c>
      <c r="B31" s="568" t="str">
        <f>IF(計算シート!C67=0,"　　給与・年金以外の所得の金額","")</f>
        <v>　　給与・年金以外の所得の金額</v>
      </c>
      <c r="C31" s="569"/>
      <c r="D31" s="569"/>
      <c r="E31" s="107"/>
      <c r="F31" s="200">
        <v>0</v>
      </c>
      <c r="G31" s="108" t="str">
        <f>MID(F30,SEARCH("(",F30)+1,3)</f>
        <v>JPY</v>
      </c>
      <c r="I31" s="190"/>
      <c r="J31" s="117"/>
      <c r="K31" s="117"/>
      <c r="L31" s="117"/>
      <c r="M31" s="117"/>
      <c r="N31" s="127"/>
      <c r="Q31" s="536"/>
      <c r="R31" s="589"/>
      <c r="S31" s="589"/>
      <c r="T31" s="589"/>
      <c r="U31" s="589"/>
      <c r="V31" s="589"/>
      <c r="W31" s="589"/>
      <c r="X31" s="589"/>
      <c r="Y31" s="589"/>
      <c r="Z31" s="589"/>
      <c r="AA31" s="589"/>
      <c r="AB31" s="589"/>
    </row>
    <row r="32" spans="1:28" s="98" customFormat="1" ht="3" customHeight="1" thickTop="1" x14ac:dyDescent="0.2">
      <c r="Q32" s="536"/>
      <c r="R32" s="589"/>
      <c r="S32" s="589"/>
      <c r="T32" s="589"/>
      <c r="U32" s="589"/>
      <c r="V32" s="589"/>
      <c r="W32" s="589"/>
      <c r="X32" s="589"/>
      <c r="Y32" s="589"/>
      <c r="Z32" s="589"/>
      <c r="AA32" s="589"/>
      <c r="AB32" s="589"/>
    </row>
    <row r="33" spans="1:28" s="98" customFormat="1" ht="14.1" customHeight="1" thickBot="1" x14ac:dyDescent="0.25">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1108</v>
      </c>
      <c r="N33" s="440"/>
      <c r="O33" s="441"/>
      <c r="P33" s="112"/>
      <c r="Q33" s="536"/>
      <c r="R33" s="589"/>
      <c r="S33" s="589"/>
      <c r="T33" s="589"/>
      <c r="U33" s="589"/>
      <c r="V33" s="589"/>
      <c r="W33" s="589"/>
      <c r="X33" s="589"/>
      <c r="Y33" s="589"/>
      <c r="Z33" s="589"/>
      <c r="AA33" s="589"/>
      <c r="AB33" s="589"/>
    </row>
    <row r="34" spans="1:28" s="98" customFormat="1" ht="15.6" customHeight="1" thickTop="1" thickBot="1" x14ac:dyDescent="0.2">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1109</v>
      </c>
      <c r="P34" s="114"/>
      <c r="Q34" s="536"/>
      <c r="R34" s="516" t="s">
        <v>931</v>
      </c>
      <c r="S34" s="516"/>
      <c r="T34" s="514"/>
      <c r="U34" s="514"/>
      <c r="V34" s="514"/>
      <c r="W34" s="514"/>
      <c r="X34" s="514"/>
      <c r="Y34" s="514"/>
      <c r="Z34" s="514"/>
      <c r="AA34" s="514"/>
      <c r="AB34" s="514"/>
    </row>
    <row r="35" spans="1:28" s="98" customFormat="1" ht="12.9" customHeight="1" thickBot="1" x14ac:dyDescent="0.2">
      <c r="A35" s="173" t="s">
        <v>325</v>
      </c>
      <c r="B35" s="554" t="s">
        <v>406</v>
      </c>
      <c r="C35" s="555"/>
      <c r="D35" s="555"/>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 customHeight="1" thickBot="1" x14ac:dyDescent="0.25">
      <c r="A36" s="174" t="s">
        <v>326</v>
      </c>
      <c r="B36" s="547" t="str">
        <f>IF(計算シート!C67=0,"","申込者本人に")&amp;"配偶者はいますか"</f>
        <v>配偶者はいますか</v>
      </c>
      <c r="C36" s="548"/>
      <c r="D36" s="548"/>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 hidden="1" customHeight="1" thickBot="1" x14ac:dyDescent="0.25">
      <c r="A37" s="174" t="s">
        <v>327</v>
      </c>
      <c r="B37" s="547" t="str">
        <f>IF(計算シート!C67=0,"　配偶者は生計維持者２ですか","")</f>
        <v>　配偶者は生計維持者２ですか</v>
      </c>
      <c r="C37" s="548"/>
      <c r="D37" s="548"/>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 customHeight="1" thickBot="1" x14ac:dyDescent="0.25">
      <c r="A38" s="174" t="s">
        <v>327</v>
      </c>
      <c r="B38" s="547" t="str">
        <f>IF(AND(OR(I15&lt;&gt;"その他",I15&lt;&gt;"祖父",I15&lt;&gt;"祖母"),F36="はい"),"　生計維持者２","　配偶者")&amp;"と同居していますか"</f>
        <v>　生計維持者２と同居していますか</v>
      </c>
      <c r="C38" s="548"/>
      <c r="D38" s="579"/>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 customHeight="1" thickBot="1" x14ac:dyDescent="0.25">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 customHeight="1" thickBot="1" x14ac:dyDescent="0.25">
      <c r="A40" s="175" t="s">
        <v>329</v>
      </c>
      <c r="B40" s="568" t="str">
        <f>IF(計算シート!C67=0,"","申込者本人は")&amp;"ひとり親ですか"</f>
        <v>ひとり親ですか</v>
      </c>
      <c r="C40" s="569"/>
      <c r="D40" s="569"/>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x14ac:dyDescent="0.25">
      <c r="A41" s="140"/>
      <c r="B41" s="141"/>
      <c r="C41" s="141"/>
      <c r="D41" s="141"/>
      <c r="E41" s="142"/>
      <c r="F41" s="141"/>
      <c r="G41" s="141"/>
      <c r="H41" s="141"/>
      <c r="I41" s="143"/>
      <c r="J41" s="168"/>
      <c r="K41" s="142"/>
      <c r="L41" s="144"/>
      <c r="M41" s="141"/>
      <c r="N41" s="443"/>
      <c r="O41" s="442"/>
      <c r="P41" s="145"/>
      <c r="Q41" s="537"/>
      <c r="R41" s="589" t="s">
        <v>1123</v>
      </c>
      <c r="S41" s="589"/>
      <c r="T41" s="589"/>
      <c r="U41" s="589"/>
      <c r="V41" s="589"/>
      <c r="W41" s="589"/>
      <c r="X41" s="589"/>
      <c r="Y41" s="589"/>
      <c r="Z41" s="589"/>
      <c r="AA41" s="589"/>
      <c r="AB41" s="589"/>
    </row>
    <row r="42" spans="1:28" s="98" customFormat="1" ht="15.6" customHeight="1" thickTop="1" thickBot="1" x14ac:dyDescent="0.25">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89"/>
      <c r="S42" s="589"/>
      <c r="T42" s="589"/>
      <c r="U42" s="589"/>
      <c r="V42" s="589"/>
      <c r="W42" s="589"/>
      <c r="X42" s="589"/>
      <c r="Y42" s="589"/>
      <c r="Z42" s="589"/>
      <c r="AA42" s="589"/>
      <c r="AB42" s="589"/>
    </row>
    <row r="43" spans="1:28" s="98" customFormat="1" ht="12.9" customHeight="1" thickBot="1" x14ac:dyDescent="0.25">
      <c r="A43" s="173" t="s">
        <v>332</v>
      </c>
      <c r="B43" s="570" t="s">
        <v>272</v>
      </c>
      <c r="C43" s="571"/>
      <c r="D43" s="572"/>
      <c r="E43" s="62"/>
      <c r="F43" s="73" t="s">
        <v>785</v>
      </c>
      <c r="G43" s="75"/>
      <c r="H43" s="425"/>
      <c r="I43" s="113"/>
      <c r="J43" s="176" t="s">
        <v>338</v>
      </c>
      <c r="K43" s="76"/>
      <c r="L43" s="73" t="s">
        <v>49</v>
      </c>
      <c r="M43" s="102"/>
      <c r="N43" s="518" t="s">
        <v>1115</v>
      </c>
      <c r="P43" s="114"/>
      <c r="Q43" s="536"/>
      <c r="R43" s="589"/>
      <c r="S43" s="589"/>
      <c r="T43" s="589"/>
      <c r="U43" s="589"/>
      <c r="V43" s="589"/>
      <c r="W43" s="589"/>
      <c r="X43" s="589"/>
      <c r="Y43" s="589"/>
      <c r="Z43" s="589"/>
      <c r="AA43" s="589"/>
      <c r="AB43" s="589"/>
    </row>
    <row r="44" spans="1:28" s="98" customFormat="1" ht="12.9" customHeight="1" thickBot="1" x14ac:dyDescent="0.25">
      <c r="A44" s="174" t="s">
        <v>333</v>
      </c>
      <c r="B44" s="573" t="s">
        <v>274</v>
      </c>
      <c r="C44" s="574"/>
      <c r="D44" s="574"/>
      <c r="E44" s="430"/>
      <c r="F44" s="200">
        <v>59428</v>
      </c>
      <c r="G44" s="407" t="str">
        <f>MID(F43,SEARCH("(",F43)+1,3)</f>
        <v>USD</v>
      </c>
      <c r="H44" s="426"/>
      <c r="I44" s="113"/>
      <c r="J44" s="178" t="s">
        <v>339</v>
      </c>
      <c r="K44" s="76"/>
      <c r="L44" s="200">
        <v>1030000</v>
      </c>
      <c r="M44" s="100" t="str">
        <f>MID(L43,SEARCH("(",L43)+1,3)</f>
        <v>JPY</v>
      </c>
      <c r="N44" s="519" t="s">
        <v>1116</v>
      </c>
      <c r="P44" s="114"/>
      <c r="Q44" s="536"/>
      <c r="R44" s="589"/>
      <c r="S44" s="589"/>
      <c r="T44" s="589"/>
      <c r="U44" s="589"/>
      <c r="V44" s="589"/>
      <c r="W44" s="589"/>
      <c r="X44" s="589"/>
      <c r="Y44" s="589"/>
      <c r="Z44" s="589"/>
      <c r="AA44" s="589"/>
      <c r="AB44" s="589"/>
    </row>
    <row r="45" spans="1:28" s="98" customFormat="1" ht="12.9" customHeight="1" thickBot="1" x14ac:dyDescent="0.25">
      <c r="A45" s="174" t="s">
        <v>334</v>
      </c>
      <c r="B45" s="573" t="s">
        <v>273</v>
      </c>
      <c r="C45" s="574"/>
      <c r="D45" s="574"/>
      <c r="E45" s="430"/>
      <c r="F45" s="73" t="s">
        <v>785</v>
      </c>
      <c r="G45" s="75"/>
      <c r="H45" s="425"/>
      <c r="I45" s="113"/>
      <c r="J45" s="178" t="s">
        <v>340</v>
      </c>
      <c r="K45" s="76"/>
      <c r="L45" s="73" t="s">
        <v>49</v>
      </c>
      <c r="M45" s="102"/>
      <c r="N45" s="519" t="s">
        <v>1117</v>
      </c>
      <c r="P45" s="114"/>
      <c r="Q45" s="536"/>
      <c r="R45" s="589"/>
      <c r="S45" s="589"/>
      <c r="T45" s="589"/>
      <c r="U45" s="589"/>
      <c r="V45" s="589"/>
      <c r="W45" s="589"/>
      <c r="X45" s="589"/>
      <c r="Y45" s="589"/>
      <c r="Z45" s="589"/>
      <c r="AA45" s="589"/>
      <c r="AB45" s="589"/>
    </row>
    <row r="46" spans="1:28" s="98" customFormat="1" ht="12.9" customHeight="1" thickBot="1" x14ac:dyDescent="0.25">
      <c r="A46" s="174" t="s">
        <v>335</v>
      </c>
      <c r="B46" s="577" t="s">
        <v>275</v>
      </c>
      <c r="C46" s="578"/>
      <c r="D46" s="578"/>
      <c r="E46" s="62"/>
      <c r="F46" s="200">
        <v>0</v>
      </c>
      <c r="G46" s="407" t="str">
        <f>MID(F45,SEARCH("(",F45)+1,3)</f>
        <v>USD</v>
      </c>
      <c r="H46" s="426"/>
      <c r="I46" s="113"/>
      <c r="J46" s="178" t="s">
        <v>341</v>
      </c>
      <c r="K46" s="76"/>
      <c r="L46" s="200">
        <v>0</v>
      </c>
      <c r="M46" s="120" t="str">
        <f>MID(L45,SEARCH("(",L45)+1,3)</f>
        <v>JPY</v>
      </c>
      <c r="N46" s="520" t="s">
        <v>1118</v>
      </c>
      <c r="P46" s="114"/>
      <c r="Q46" s="536"/>
      <c r="R46" s="589"/>
      <c r="S46" s="589"/>
      <c r="T46" s="589"/>
      <c r="U46" s="589"/>
      <c r="V46" s="589"/>
      <c r="W46" s="589"/>
      <c r="X46" s="589"/>
      <c r="Y46" s="589"/>
      <c r="Z46" s="589"/>
      <c r="AA46" s="589"/>
      <c r="AB46" s="589"/>
    </row>
    <row r="47" spans="1:28" s="98" customFormat="1" ht="12.9" customHeight="1" thickBot="1" x14ac:dyDescent="0.25">
      <c r="A47" s="174" t="s">
        <v>336</v>
      </c>
      <c r="B47" s="148" t="s">
        <v>303</v>
      </c>
      <c r="C47" s="369"/>
      <c r="D47" s="369"/>
      <c r="E47" s="433"/>
      <c r="F47" s="73" t="s">
        <v>785</v>
      </c>
      <c r="G47" s="75"/>
      <c r="H47" s="425"/>
      <c r="I47" s="113"/>
      <c r="J47" s="178" t="s">
        <v>342</v>
      </c>
      <c r="K47" s="76"/>
      <c r="L47" s="73" t="s">
        <v>49</v>
      </c>
      <c r="M47" s="121"/>
      <c r="N47" s="520" t="s">
        <v>1119</v>
      </c>
      <c r="P47" s="114"/>
      <c r="Q47" s="536"/>
      <c r="R47" s="589"/>
      <c r="S47" s="589"/>
      <c r="T47" s="589"/>
      <c r="U47" s="589"/>
      <c r="V47" s="589"/>
      <c r="W47" s="589"/>
      <c r="X47" s="589"/>
      <c r="Y47" s="589"/>
      <c r="Z47" s="589"/>
      <c r="AA47" s="589"/>
      <c r="AB47" s="589"/>
    </row>
    <row r="48" spans="1:28" s="98" customFormat="1" ht="12.9" customHeight="1" thickBot="1" x14ac:dyDescent="0.25">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89"/>
      <c r="S48" s="589"/>
      <c r="T48" s="589"/>
      <c r="U48" s="589"/>
      <c r="V48" s="589"/>
      <c r="W48" s="589"/>
      <c r="X48" s="589"/>
      <c r="Y48" s="589"/>
      <c r="Z48" s="589"/>
      <c r="AA48" s="589"/>
      <c r="AB48" s="589"/>
    </row>
    <row r="49" spans="1:28" s="98" customFormat="1" ht="3" customHeight="1" thickTop="1" thickBot="1" x14ac:dyDescent="0.25">
      <c r="A49" s="169"/>
      <c r="B49" s="78"/>
      <c r="C49" s="78"/>
      <c r="D49" s="78"/>
      <c r="E49" s="84"/>
      <c r="F49" s="78"/>
      <c r="G49" s="119"/>
      <c r="H49" s="78"/>
      <c r="I49" s="119"/>
      <c r="J49" s="169"/>
      <c r="K49" s="84"/>
      <c r="L49" s="78"/>
      <c r="M49" s="78"/>
      <c r="N49" s="78"/>
      <c r="O49" s="78"/>
      <c r="P49" s="114"/>
      <c r="Q49" s="536"/>
      <c r="R49" s="589" t="s">
        <v>1098</v>
      </c>
      <c r="S49" s="589"/>
      <c r="T49" s="589"/>
      <c r="U49" s="589"/>
      <c r="V49" s="589"/>
      <c r="W49" s="589"/>
      <c r="X49" s="589"/>
      <c r="Y49" s="589"/>
      <c r="Z49" s="589"/>
      <c r="AA49" s="589"/>
      <c r="AB49" s="589"/>
    </row>
    <row r="50" spans="1:28" s="98" customFormat="1" ht="15.6" customHeight="1" thickTop="1" thickBot="1" x14ac:dyDescent="0.25">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89"/>
      <c r="S50" s="589"/>
      <c r="T50" s="589"/>
      <c r="U50" s="589"/>
      <c r="V50" s="589"/>
      <c r="W50" s="589"/>
      <c r="X50" s="589"/>
      <c r="Y50" s="589"/>
      <c r="Z50" s="589"/>
      <c r="AA50" s="589"/>
      <c r="AB50" s="589"/>
    </row>
    <row r="51" spans="1:28" s="98" customFormat="1" ht="12.9" customHeight="1" thickBot="1" x14ac:dyDescent="0.25">
      <c r="A51" s="174" t="s">
        <v>344</v>
      </c>
      <c r="B51" s="547" t="s">
        <v>0</v>
      </c>
      <c r="C51" s="548"/>
      <c r="D51" s="548"/>
      <c r="E51" s="430"/>
      <c r="F51" s="58">
        <v>0</v>
      </c>
      <c r="G51" s="412" t="s">
        <v>48</v>
      </c>
      <c r="H51" s="486" t="s">
        <v>938</v>
      </c>
      <c r="I51" s="113"/>
      <c r="J51" s="176" t="s">
        <v>353</v>
      </c>
      <c r="K51" s="76"/>
      <c r="L51" s="58">
        <v>0</v>
      </c>
      <c r="M51" s="412" t="s">
        <v>48</v>
      </c>
      <c r="N51" s="444" t="s">
        <v>1121</v>
      </c>
      <c r="O51" s="102"/>
      <c r="P51" s="114"/>
      <c r="Q51" s="536"/>
      <c r="R51" s="589"/>
      <c r="S51" s="589"/>
      <c r="T51" s="589"/>
      <c r="U51" s="589"/>
      <c r="V51" s="589"/>
      <c r="W51" s="589"/>
      <c r="X51" s="589"/>
      <c r="Y51" s="589"/>
      <c r="Z51" s="589"/>
      <c r="AA51" s="589"/>
      <c r="AB51" s="589"/>
    </row>
    <row r="52" spans="1:28" s="98" customFormat="1" ht="12.9" customHeight="1" thickBot="1" x14ac:dyDescent="0.25">
      <c r="A52" s="174" t="s">
        <v>345</v>
      </c>
      <c r="B52" s="547" t="s">
        <v>1</v>
      </c>
      <c r="C52" s="548"/>
      <c r="D52" s="548"/>
      <c r="E52" s="430"/>
      <c r="F52" s="58">
        <v>0</v>
      </c>
      <c r="G52" s="412" t="s">
        <v>48</v>
      </c>
      <c r="H52" s="487" t="s">
        <v>939</v>
      </c>
      <c r="I52" s="113"/>
      <c r="J52" s="178" t="s">
        <v>354</v>
      </c>
      <c r="K52" s="76"/>
      <c r="L52" s="58">
        <v>0</v>
      </c>
      <c r="M52" s="412" t="s">
        <v>48</v>
      </c>
      <c r="N52" s="445" t="s">
        <v>1122</v>
      </c>
      <c r="O52" s="102"/>
      <c r="P52" s="114"/>
      <c r="Q52" s="536"/>
      <c r="R52" s="589"/>
      <c r="S52" s="589"/>
      <c r="T52" s="589"/>
      <c r="U52" s="589"/>
      <c r="V52" s="589"/>
      <c r="W52" s="589"/>
      <c r="X52" s="589"/>
      <c r="Y52" s="589"/>
      <c r="Z52" s="589"/>
      <c r="AA52" s="589"/>
      <c r="AB52" s="589"/>
    </row>
    <row r="53" spans="1:28" s="98" customFormat="1" ht="12.9" customHeight="1" thickBot="1" x14ac:dyDescent="0.25">
      <c r="A53" s="174" t="s">
        <v>346</v>
      </c>
      <c r="B53" s="547" t="s">
        <v>2</v>
      </c>
      <c r="C53" s="548"/>
      <c r="D53" s="548"/>
      <c r="E53" s="430"/>
      <c r="F53" s="58">
        <v>0</v>
      </c>
      <c r="G53" s="412" t="s">
        <v>48</v>
      </c>
      <c r="H53" s="487" t="s">
        <v>937</v>
      </c>
      <c r="I53" s="113"/>
      <c r="J53" s="178" t="s">
        <v>355</v>
      </c>
      <c r="K53" s="76"/>
      <c r="L53" s="58">
        <v>0</v>
      </c>
      <c r="M53" s="446" t="s">
        <v>48</v>
      </c>
      <c r="N53" s="445" t="s">
        <v>937</v>
      </c>
      <c r="O53" s="102"/>
      <c r="P53" s="114"/>
      <c r="Q53" s="536"/>
      <c r="R53" s="589" t="s">
        <v>1099</v>
      </c>
      <c r="S53" s="589"/>
      <c r="T53" s="589"/>
      <c r="U53" s="589"/>
      <c r="V53" s="589"/>
      <c r="W53" s="589"/>
      <c r="X53" s="589"/>
      <c r="Y53" s="589"/>
      <c r="Z53" s="589"/>
      <c r="AA53" s="589"/>
      <c r="AB53" s="589"/>
    </row>
    <row r="54" spans="1:28" s="98" customFormat="1" ht="12.9" customHeight="1" thickBot="1" x14ac:dyDescent="0.25">
      <c r="A54" s="174" t="s">
        <v>347</v>
      </c>
      <c r="B54" s="547" t="s">
        <v>3</v>
      </c>
      <c r="C54" s="548"/>
      <c r="D54" s="548"/>
      <c r="E54" s="430"/>
      <c r="F54" s="58">
        <v>3</v>
      </c>
      <c r="G54" s="416" t="s">
        <v>48</v>
      </c>
      <c r="H54" s="58">
        <v>2</v>
      </c>
      <c r="I54" s="414" t="s">
        <v>48</v>
      </c>
      <c r="J54" s="178" t="s">
        <v>356</v>
      </c>
      <c r="K54" s="76"/>
      <c r="L54" s="58">
        <v>0</v>
      </c>
      <c r="M54" s="447" t="s">
        <v>48</v>
      </c>
      <c r="N54" s="58">
        <v>0</v>
      </c>
      <c r="O54" s="448" t="s">
        <v>48</v>
      </c>
      <c r="P54" s="114"/>
      <c r="Q54" s="536"/>
      <c r="R54" s="589"/>
      <c r="S54" s="589"/>
      <c r="T54" s="589"/>
      <c r="U54" s="589"/>
      <c r="V54" s="589"/>
      <c r="W54" s="589"/>
      <c r="X54" s="589"/>
      <c r="Y54" s="589"/>
      <c r="Z54" s="589"/>
      <c r="AA54" s="589"/>
      <c r="AB54" s="589"/>
    </row>
    <row r="55" spans="1:28" s="98" customFormat="1" ht="12.9" customHeight="1" thickBot="1" x14ac:dyDescent="0.25">
      <c r="A55" s="174" t="s">
        <v>348</v>
      </c>
      <c r="B55" s="547" t="s">
        <v>4</v>
      </c>
      <c r="C55" s="548"/>
      <c r="D55" s="548"/>
      <c r="E55" s="430"/>
      <c r="F55" s="58">
        <v>0</v>
      </c>
      <c r="G55" s="416" t="s">
        <v>48</v>
      </c>
      <c r="H55" s="512" t="s">
        <v>1073</v>
      </c>
      <c r="I55" s="415"/>
      <c r="J55" s="178" t="s">
        <v>357</v>
      </c>
      <c r="K55" s="76"/>
      <c r="L55" s="58">
        <v>0</v>
      </c>
      <c r="M55" s="407" t="s">
        <v>48</v>
      </c>
      <c r="N55" s="512" t="str">
        <f>IF(F36="はい","(項番42の内数)","")</f>
        <v>(項番42の内数)</v>
      </c>
      <c r="O55" s="102"/>
      <c r="P55" s="114"/>
      <c r="Q55" s="536"/>
      <c r="R55" s="589"/>
      <c r="S55" s="589"/>
      <c r="T55" s="589"/>
      <c r="U55" s="589"/>
      <c r="V55" s="589"/>
      <c r="W55" s="589"/>
      <c r="X55" s="589"/>
      <c r="Y55" s="589"/>
      <c r="Z55" s="589"/>
      <c r="AA55" s="589"/>
      <c r="AB55" s="589"/>
    </row>
    <row r="56" spans="1:28" s="98" customFormat="1" ht="12.9" customHeight="1" thickBot="1" x14ac:dyDescent="0.25">
      <c r="A56" s="174" t="s">
        <v>349</v>
      </c>
      <c r="B56" s="547" t="s">
        <v>5</v>
      </c>
      <c r="C56" s="548"/>
      <c r="D56" s="548"/>
      <c r="E56" s="430"/>
      <c r="F56" s="58">
        <v>0</v>
      </c>
      <c r="G56" s="418" t="s">
        <v>48</v>
      </c>
      <c r="H56" s="115"/>
      <c r="I56" s="113"/>
      <c r="J56" s="178" t="s">
        <v>358</v>
      </c>
      <c r="K56" s="76"/>
      <c r="L56" s="58">
        <v>0</v>
      </c>
      <c r="M56" s="407" t="s">
        <v>48</v>
      </c>
      <c r="N56" s="115"/>
      <c r="O56" s="102"/>
      <c r="P56" s="114"/>
      <c r="Q56" s="536"/>
      <c r="R56" s="589"/>
      <c r="S56" s="589"/>
      <c r="T56" s="589"/>
      <c r="U56" s="589"/>
      <c r="V56" s="589"/>
      <c r="W56" s="589"/>
      <c r="X56" s="589"/>
      <c r="Y56" s="589"/>
      <c r="Z56" s="589"/>
      <c r="AA56" s="589"/>
      <c r="AB56" s="589"/>
    </row>
    <row r="57" spans="1:28" s="98" customFormat="1" ht="12.9" customHeight="1" thickBot="1" x14ac:dyDescent="0.25">
      <c r="A57" s="174" t="s">
        <v>350</v>
      </c>
      <c r="B57" s="547" t="s">
        <v>299</v>
      </c>
      <c r="C57" s="548"/>
      <c r="D57" s="548"/>
      <c r="E57" s="430"/>
      <c r="F57" s="58">
        <v>0</v>
      </c>
      <c r="G57" s="418" t="s">
        <v>48</v>
      </c>
      <c r="H57" s="115"/>
      <c r="I57" s="113"/>
      <c r="J57" s="178" t="s">
        <v>359</v>
      </c>
      <c r="K57" s="76"/>
      <c r="L57" s="58">
        <v>0</v>
      </c>
      <c r="M57" s="407" t="s">
        <v>48</v>
      </c>
      <c r="N57" s="115"/>
      <c r="O57" s="102"/>
      <c r="P57" s="114"/>
      <c r="Q57" s="536"/>
      <c r="R57" s="589"/>
      <c r="S57" s="589"/>
      <c r="T57" s="589"/>
      <c r="U57" s="589"/>
      <c r="V57" s="589"/>
      <c r="W57" s="589"/>
      <c r="X57" s="589"/>
      <c r="Y57" s="589"/>
      <c r="Z57" s="589"/>
      <c r="AA57" s="589"/>
      <c r="AB57" s="589"/>
    </row>
    <row r="58" spans="1:28" s="98" customFormat="1" ht="12.9" customHeight="1" thickBot="1" x14ac:dyDescent="0.25">
      <c r="A58" s="174" t="s">
        <v>351</v>
      </c>
      <c r="B58" s="547" t="s">
        <v>300</v>
      </c>
      <c r="C58" s="548"/>
      <c r="D58" s="548"/>
      <c r="E58" s="435"/>
      <c r="F58" s="58">
        <v>0</v>
      </c>
      <c r="G58" s="418" t="s">
        <v>48</v>
      </c>
      <c r="H58" s="115"/>
      <c r="I58" s="113"/>
      <c r="J58" s="178" t="s">
        <v>360</v>
      </c>
      <c r="K58" s="76"/>
      <c r="L58" s="58">
        <v>0</v>
      </c>
      <c r="M58" s="407" t="s">
        <v>48</v>
      </c>
      <c r="N58" s="115"/>
      <c r="O58" s="102"/>
      <c r="P58" s="114"/>
      <c r="Q58" s="536"/>
      <c r="R58" s="589" t="s">
        <v>1084</v>
      </c>
      <c r="S58" s="589"/>
      <c r="T58" s="589"/>
      <c r="U58" s="589"/>
      <c r="V58" s="589"/>
      <c r="W58" s="589"/>
      <c r="X58" s="589"/>
      <c r="Y58" s="589"/>
      <c r="Z58" s="589"/>
      <c r="AA58" s="589"/>
      <c r="AB58" s="589"/>
    </row>
    <row r="59" spans="1:28" s="98" customFormat="1" ht="12.9" customHeight="1" thickBot="1" x14ac:dyDescent="0.25">
      <c r="A59" s="175" t="s">
        <v>352</v>
      </c>
      <c r="B59" s="568" t="s">
        <v>301</v>
      </c>
      <c r="C59" s="569"/>
      <c r="D59" s="569"/>
      <c r="E59" s="82"/>
      <c r="F59" s="58">
        <v>0</v>
      </c>
      <c r="G59" s="417" t="s">
        <v>48</v>
      </c>
      <c r="H59" s="420"/>
      <c r="I59" s="419"/>
      <c r="J59" s="181" t="s">
        <v>361</v>
      </c>
      <c r="K59" s="118"/>
      <c r="L59" s="58">
        <v>0</v>
      </c>
      <c r="M59" s="417" t="s">
        <v>48</v>
      </c>
      <c r="N59" s="420"/>
      <c r="O59" s="127"/>
      <c r="P59" s="114"/>
      <c r="Q59" s="536"/>
      <c r="R59" s="589"/>
      <c r="S59" s="589"/>
      <c r="T59" s="589"/>
      <c r="U59" s="589"/>
      <c r="V59" s="589"/>
      <c r="W59" s="589"/>
      <c r="X59" s="589"/>
      <c r="Y59" s="589"/>
      <c r="Z59" s="589"/>
      <c r="AA59" s="589"/>
      <c r="AB59" s="589"/>
    </row>
    <row r="60" spans="1:28" ht="3" customHeight="1" thickTop="1" x14ac:dyDescent="0.2">
      <c r="E60" s="65"/>
      <c r="F60" s="66"/>
      <c r="G60" s="67"/>
      <c r="H60" s="66"/>
      <c r="I60" s="67"/>
      <c r="K60" s="65"/>
      <c r="L60" s="68"/>
      <c r="M60" s="68"/>
      <c r="N60" s="68"/>
      <c r="O60" s="68"/>
      <c r="P60" s="67"/>
      <c r="Q60" s="535"/>
      <c r="R60" s="589"/>
      <c r="S60" s="589"/>
      <c r="T60" s="589"/>
      <c r="U60" s="589"/>
      <c r="V60" s="589"/>
      <c r="W60" s="589"/>
      <c r="X60" s="589"/>
      <c r="Y60" s="589"/>
      <c r="Z60" s="589"/>
      <c r="AA60" s="589"/>
      <c r="AB60" s="589"/>
    </row>
    <row r="61" spans="1:28" ht="3.75" customHeight="1" x14ac:dyDescent="0.2">
      <c r="Q61" s="535"/>
      <c r="R61" s="589"/>
      <c r="S61" s="589"/>
      <c r="T61" s="589"/>
      <c r="U61" s="589"/>
      <c r="V61" s="589"/>
      <c r="W61" s="589"/>
      <c r="X61" s="589"/>
      <c r="Y61" s="589"/>
      <c r="Z61" s="589"/>
      <c r="AA61" s="589"/>
      <c r="AB61" s="589"/>
    </row>
    <row r="62" spans="1:28" x14ac:dyDescent="0.2">
      <c r="B62" t="s">
        <v>307</v>
      </c>
      <c r="Q62" s="535"/>
      <c r="R62" s="514" t="s">
        <v>613</v>
      </c>
      <c r="S62" s="513"/>
      <c r="T62" s="513"/>
      <c r="U62" s="513"/>
      <c r="V62" s="513"/>
      <c r="W62" s="513"/>
      <c r="X62" s="513"/>
      <c r="Y62" s="513"/>
      <c r="Z62" s="513"/>
      <c r="AA62" s="513"/>
      <c r="AB62" s="513"/>
    </row>
    <row r="63" spans="1:28" ht="13.5" customHeight="1" x14ac:dyDescent="0.2">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89" t="s">
        <v>624</v>
      </c>
      <c r="S63" s="589"/>
      <c r="T63" s="589"/>
      <c r="U63" s="589"/>
      <c r="V63" s="589"/>
      <c r="W63" s="589"/>
      <c r="X63" s="589"/>
      <c r="Y63" s="589"/>
      <c r="Z63" s="589"/>
      <c r="AA63" s="589"/>
      <c r="AB63" s="589"/>
    </row>
    <row r="64" spans="1:28" ht="13.5" customHeight="1" x14ac:dyDescent="0.2">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89"/>
      <c r="S64" s="589"/>
      <c r="T64" s="589"/>
      <c r="U64" s="589"/>
      <c r="V64" s="589"/>
      <c r="W64" s="589"/>
      <c r="X64" s="589"/>
      <c r="Y64" s="589"/>
      <c r="Z64" s="589"/>
      <c r="AA64" s="589"/>
      <c r="AB64" s="589"/>
    </row>
    <row r="65" spans="1:28" x14ac:dyDescent="0.2">
      <c r="B65"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C65" s="95"/>
      <c r="D65" s="95"/>
      <c r="E65" s="95"/>
      <c r="F65" s="95"/>
      <c r="Q65" s="535"/>
      <c r="R65" s="589"/>
      <c r="S65" s="589"/>
      <c r="T65" s="589"/>
      <c r="U65" s="589"/>
      <c r="V65" s="589"/>
      <c r="W65" s="589"/>
      <c r="X65" s="589"/>
      <c r="Y65" s="589"/>
      <c r="Z65" s="589"/>
      <c r="AA65" s="589"/>
      <c r="AB65" s="589"/>
    </row>
    <row r="66" spans="1:28" x14ac:dyDescent="0.2">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C66" s="149"/>
      <c r="D66" s="149"/>
      <c r="E66" s="149"/>
      <c r="F66" s="149"/>
      <c r="Q66" s="535"/>
      <c r="R66" s="589"/>
      <c r="S66" s="589"/>
      <c r="T66" s="589"/>
      <c r="U66" s="589"/>
      <c r="V66" s="589"/>
      <c r="W66" s="589"/>
      <c r="X66" s="589"/>
      <c r="Y66" s="589"/>
      <c r="Z66" s="589"/>
      <c r="AA66" s="589"/>
      <c r="AB66" s="589"/>
    </row>
    <row r="67" spans="1:28" ht="13.5" customHeight="1" x14ac:dyDescent="0.2">
      <c r="B67" s="149" t="s">
        <v>410</v>
      </c>
      <c r="C67" s="149"/>
      <c r="D67" s="149"/>
      <c r="E67" s="149"/>
      <c r="F67" s="149"/>
      <c r="G67" s="150"/>
      <c r="H67" s="150"/>
      <c r="I67" s="150"/>
      <c r="J67" s="150"/>
      <c r="K67" s="150"/>
      <c r="L67" s="150"/>
      <c r="M67" s="150"/>
      <c r="N67" s="150"/>
      <c r="Q67" s="535"/>
      <c r="R67" s="589" t="s">
        <v>1100</v>
      </c>
      <c r="S67" s="589"/>
      <c r="T67" s="589"/>
      <c r="U67" s="589"/>
      <c r="V67" s="589"/>
      <c r="W67" s="589"/>
      <c r="X67" s="589"/>
      <c r="Y67" s="589"/>
      <c r="Z67" s="589"/>
      <c r="AA67" s="589"/>
      <c r="AB67" s="589"/>
    </row>
    <row r="68" spans="1:28" ht="10.5" customHeight="1" x14ac:dyDescent="0.2">
      <c r="A68" s="57"/>
      <c r="B68" s="196" t="s">
        <v>302</v>
      </c>
      <c r="C68" s="196"/>
      <c r="D68" s="196"/>
      <c r="E68" s="196"/>
      <c r="F68" s="196"/>
      <c r="G68" s="57"/>
      <c r="H68" s="57"/>
      <c r="I68" s="57"/>
      <c r="J68" s="57"/>
      <c r="K68" s="57"/>
      <c r="L68" s="57"/>
      <c r="M68" s="57"/>
      <c r="N68" s="57"/>
      <c r="O68" s="57"/>
      <c r="P68" s="57"/>
      <c r="Q68" s="535"/>
      <c r="R68" s="589"/>
      <c r="S68" s="589"/>
      <c r="T68" s="589"/>
      <c r="U68" s="589"/>
      <c r="V68" s="589"/>
      <c r="W68" s="589"/>
      <c r="X68" s="589"/>
      <c r="Y68" s="589"/>
      <c r="Z68" s="589"/>
      <c r="AA68" s="589"/>
      <c r="AB68" s="589"/>
    </row>
    <row r="69" spans="1:28" ht="13.5" customHeight="1" x14ac:dyDescent="0.2">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89"/>
      <c r="S69" s="589"/>
      <c r="T69" s="589"/>
      <c r="U69" s="589"/>
      <c r="V69" s="589"/>
      <c r="W69" s="589"/>
      <c r="X69" s="589"/>
      <c r="Y69" s="589"/>
      <c r="Z69" s="589"/>
      <c r="AA69" s="589"/>
      <c r="AB69" s="589"/>
    </row>
    <row r="70" spans="1:28" ht="13.5" customHeight="1" x14ac:dyDescent="0.2">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89"/>
      <c r="S70" s="589"/>
      <c r="T70" s="589"/>
      <c r="U70" s="589"/>
      <c r="V70" s="589"/>
      <c r="W70" s="589"/>
      <c r="X70" s="589"/>
      <c r="Y70" s="589"/>
      <c r="Z70" s="589"/>
      <c r="AA70" s="589"/>
      <c r="AB70" s="589"/>
    </row>
    <row r="71" spans="1:28" ht="13.5" customHeight="1" x14ac:dyDescent="0.2">
      <c r="A71" s="139"/>
      <c r="B71" s="197" t="s">
        <v>411</v>
      </c>
      <c r="C71" s="197"/>
      <c r="D71" s="197"/>
      <c r="E71" s="197"/>
      <c r="F71" s="197"/>
      <c r="G71" s="139"/>
      <c r="H71" s="139"/>
      <c r="I71" s="139"/>
      <c r="J71" s="139"/>
      <c r="K71" s="139"/>
      <c r="L71" s="139"/>
      <c r="M71" s="139"/>
      <c r="N71" s="139"/>
      <c r="O71" s="139"/>
      <c r="P71" s="139"/>
      <c r="Q71" s="538"/>
      <c r="R71" s="589" t="s">
        <v>625</v>
      </c>
      <c r="S71" s="589"/>
      <c r="T71" s="589"/>
      <c r="U71" s="589"/>
      <c r="V71" s="589"/>
      <c r="W71" s="589"/>
      <c r="X71" s="589"/>
      <c r="Y71" s="589"/>
      <c r="Z71" s="589"/>
      <c r="AA71" s="589"/>
      <c r="AB71" s="589"/>
    </row>
    <row r="72" spans="1:28" x14ac:dyDescent="0.2">
      <c r="B72" s="92" t="s">
        <v>298</v>
      </c>
      <c r="C72" s="92"/>
      <c r="D72" s="92"/>
      <c r="E72" s="92"/>
      <c r="F72" s="92"/>
      <c r="Q72" s="535"/>
      <c r="R72" s="589"/>
      <c r="S72" s="589"/>
      <c r="T72" s="589"/>
      <c r="U72" s="589"/>
      <c r="V72" s="589"/>
      <c r="W72" s="589"/>
      <c r="X72" s="589"/>
      <c r="Y72" s="589"/>
      <c r="Z72" s="589"/>
      <c r="AA72" s="589"/>
      <c r="AB72" s="589"/>
    </row>
    <row r="73" spans="1:28" ht="10.5" customHeight="1" x14ac:dyDescent="0.2">
      <c r="A73" s="91"/>
      <c r="B73" s="129" t="s">
        <v>390</v>
      </c>
      <c r="C73" s="499">
        <v>0</v>
      </c>
      <c r="D73" s="500"/>
      <c r="E73" s="408"/>
      <c r="F73" s="467"/>
      <c r="G73" s="497" t="s">
        <v>943</v>
      </c>
      <c r="H73" s="503">
        <v>2</v>
      </c>
      <c r="I73" s="584" t="s">
        <v>945</v>
      </c>
      <c r="J73" s="585"/>
      <c r="K73" s="459">
        <v>0</v>
      </c>
      <c r="L73" s="489"/>
      <c r="M73" s="489"/>
      <c r="N73" s="489"/>
      <c r="O73" s="489"/>
      <c r="Q73" s="535"/>
      <c r="R73" s="332" t="s">
        <v>418</v>
      </c>
      <c r="S73" s="203"/>
      <c r="T73" s="203"/>
      <c r="U73" s="203"/>
      <c r="V73" s="203"/>
      <c r="W73" s="203"/>
      <c r="X73" s="203"/>
      <c r="Y73" s="203"/>
      <c r="Z73" s="203"/>
      <c r="AA73" s="203"/>
      <c r="AB73" s="203"/>
    </row>
    <row r="74" spans="1:28" ht="10.5" customHeight="1" x14ac:dyDescent="0.2">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x14ac:dyDescent="0.2">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x14ac:dyDescent="0.2">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protectedRanges>
    <protectedRange sqref="D10:E18 F24:F31 F35:F40 H11:H12 F43:F48 F51:F59 L51:L59 L8:N8 H51:H59 H43:H48 H35:H40 L35:L39 L43:L48 I13:I14 N10:N14 L10:M12 G15:G18 N37 N44:N48 N51:N59" name="範囲1"/>
  </protectedRanges>
  <mergeCells count="68">
    <mergeCell ref="L9:N9"/>
    <mergeCell ref="A1:O1"/>
    <mergeCell ref="O2:Q3"/>
    <mergeCell ref="B5:O6"/>
    <mergeCell ref="H8:K8"/>
    <mergeCell ref="L8:N8"/>
    <mergeCell ref="H10:K10"/>
    <mergeCell ref="L10:N10"/>
    <mergeCell ref="D11:F11"/>
    <mergeCell ref="J11:N11"/>
    <mergeCell ref="D13:F13"/>
    <mergeCell ref="G13:H13"/>
    <mergeCell ref="I13:L13"/>
    <mergeCell ref="D15:F15"/>
    <mergeCell ref="G15:H15"/>
    <mergeCell ref="I15:J15"/>
    <mergeCell ref="D17:F17"/>
    <mergeCell ref="G17:H17"/>
    <mergeCell ref="I17:J17"/>
    <mergeCell ref="J29:M29"/>
    <mergeCell ref="K17:N17"/>
    <mergeCell ref="B23:D23"/>
    <mergeCell ref="B24:D24"/>
    <mergeCell ref="B25:D25"/>
    <mergeCell ref="B26:D26"/>
    <mergeCell ref="J26:M26"/>
    <mergeCell ref="B54:D54"/>
    <mergeCell ref="B55:D55"/>
    <mergeCell ref="B38:D38"/>
    <mergeCell ref="B39:D39"/>
    <mergeCell ref="B40:D40"/>
    <mergeCell ref="B43:D43"/>
    <mergeCell ref="B44:D44"/>
    <mergeCell ref="B45:D45"/>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6:D56"/>
    <mergeCell ref="B57:D57"/>
    <mergeCell ref="B58:D58"/>
    <mergeCell ref="B59:D59"/>
    <mergeCell ref="I73:J73"/>
    <mergeCell ref="R67:AB70"/>
    <mergeCell ref="R71:AB72"/>
    <mergeCell ref="R30:AB33"/>
    <mergeCell ref="R53:AB57"/>
    <mergeCell ref="R4:AB7"/>
    <mergeCell ref="R8:AB9"/>
    <mergeCell ref="R20:AB24"/>
    <mergeCell ref="R58:AB61"/>
    <mergeCell ref="R63:AB66"/>
    <mergeCell ref="R15:AB19"/>
    <mergeCell ref="R10:AB14"/>
    <mergeCell ref="R41:AB48"/>
    <mergeCell ref="R49:AB52"/>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xr:uid="{00000000-0002-0000-0100-000000000000}">
      <formula1>0</formula1>
      <formula2>9.99999999999999E+23</formula2>
    </dataValidation>
    <dataValidation type="whole" allowBlank="1" showInputMessage="1" showErrorMessage="1" sqref="D10:E10" xr:uid="{00000000-0002-0000-0100-000001000000}">
      <formula1>2000</formula1>
      <formula2>9999</formula2>
    </dataValidation>
    <dataValidation type="date" allowBlank="1" showInputMessage="1" showErrorMessage="1" sqref="N13:N14 I13:I14 L8" xr:uid="{00000000-0002-0000-0100-000002000000}">
      <formula1>1</formula1>
      <formula2>401404</formula2>
    </dataValidation>
    <dataValidation type="decimal" allowBlank="1" showInputMessage="1" showErrorMessage="1" sqref="H48 F31 N48 F48 L48" xr:uid="{00000000-0002-0000-0100-000003000000}">
      <formula1>-999999999999999000000</formula1>
      <formula2>999999999999999000000</formula2>
    </dataValidation>
    <dataValidation type="date" allowBlank="1" showInputMessage="1" showErrorMessage="1" sqref="H35 F35 L35" xr:uid="{00000000-0002-0000-0100-000004000000}">
      <formula1>1</formula1>
      <formula2>73051</formula2>
    </dataValidation>
    <dataValidation type="decimal" allowBlank="1" showInputMessage="1" showErrorMessage="1" sqref="H46 F44 H44 F46 L46 L44 N44:N47" xr:uid="{00000000-0002-0000-0100-000005000000}">
      <formula1>0</formula1>
      <formula2>999999999999999000000</formula2>
    </dataValidation>
    <dataValidation type="whole" allowBlank="1" showInputMessage="1" showErrorMessage="1" sqref="H56:H59 F51:F59 L51:L59 H54 N54 N56:N59" xr:uid="{00000000-0002-0000-0100-000006000000}">
      <formula1>0</formula1>
      <formula2>99</formula2>
    </dataValidation>
  </dataValidations>
  <printOptions horizontalCentered="1" verticalCentered="1"/>
  <pageMargins left="0.11811023622047245" right="0.11811023622047245" top="0.15748031496062992" bottom="0.15748031496062992" header="0" footer="0"/>
  <pageSetup paperSize="9" scale="73"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7000000}">
          <x14:formula1>
            <xm:f>計算シート!$F$24:$F$28</xm:f>
          </x14:formula1>
          <xm:sqref>I15:J15</xm:sqref>
        </x14:dataValidation>
        <x14:dataValidation type="list" allowBlank="1" showInputMessage="1" showErrorMessage="1" xr:uid="{00000000-0002-0000-0100-000008000000}">
          <x14:formula1>
            <xm:f>計算シート!$F$24:$F$29</xm:f>
          </x14:formula1>
          <xm:sqref>I18:J18 I16:J16</xm:sqref>
        </x14:dataValidation>
        <x14:dataValidation type="list" allowBlank="1" showInputMessage="1" showErrorMessage="1" xr:uid="{00000000-0002-0000-0100-000009000000}">
          <x14:formula1>
            <xm:f>計算シート!$F$24:$F$25</xm:f>
          </x14:formula1>
          <xm:sqref>I17:J17</xm:sqref>
        </x14:dataValidation>
        <x14:dataValidation type="list" allowBlank="1" showInputMessage="1" showErrorMessage="1" xr:uid="{00000000-0002-0000-0100-00000A000000}">
          <x14:formula1>
            <xm:f>計算シート!$F$11:$F$13</xm:f>
          </x14:formula1>
          <xm:sqref>F24</xm:sqref>
        </x14:dataValidation>
        <x14:dataValidation type="list" allowBlank="1" showInputMessage="1" showErrorMessage="1" xr:uid="{00000000-0002-0000-0100-00000B000000}">
          <x14:formula1>
            <xm:f>計算シート!$F$8:$F$10</xm:f>
          </x14:formula1>
          <xm:sqref>F40</xm:sqref>
        </x14:dataValidation>
        <x14:dataValidation type="list" allowBlank="1" showInputMessage="1" showErrorMessage="1" xr:uid="{00000000-0002-0000-0100-00000C000000}">
          <x14:formula1>
            <xm:f>計算シート!$F$3:$F$4</xm:f>
          </x14:formula1>
          <xm:sqref>F26:F27 F36 F38</xm:sqref>
        </x14:dataValidation>
        <x14:dataValidation type="list" allowBlank="1" showInputMessage="1" showErrorMessage="1" xr:uid="{00000000-0002-0000-0100-00000D000000}">
          <x14:formula1>
            <xm:f>計算シート!$F$15:$F$22</xm:f>
          </x14:formula1>
          <xm:sqref>L10</xm:sqref>
        </x14:dataValidation>
        <x14:dataValidation type="list" allowBlank="1" showInputMessage="1" showErrorMessage="1" xr:uid="{00000000-0002-0000-0100-00000E000000}">
          <x14:formula1>
            <xm:f>前年レート!$N$12:$N$74</xm:f>
          </x14:formula1>
          <xm:sqref>L47 F43 F47 F30 L43 F28 L45 F45</xm:sqref>
        </x14:dataValidation>
        <x14:dataValidation type="list" allowBlank="1" showInputMessage="1" showErrorMessage="1" xr:uid="{00000000-0002-0000-0100-00000F000000}">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4"/>
  <sheetViews>
    <sheetView view="pageBreakPreview" zoomScaleNormal="100" zoomScaleSheetLayoutView="100" workbookViewId="0">
      <selection activeCell="Z46" sqref="Z46"/>
    </sheetView>
  </sheetViews>
  <sheetFormatPr defaultColWidth="9" defaultRowHeight="13.2" x14ac:dyDescent="0.2"/>
  <cols>
    <col min="1" max="1" width="3.109375" style="218" customWidth="1"/>
    <col min="2" max="2" width="34.6640625" style="218" customWidth="1"/>
    <col min="3" max="3" width="0.6640625" style="218" customWidth="1"/>
    <col min="4" max="4" width="16.6640625" style="218" customWidth="1"/>
    <col min="5" max="5" width="4.77734375" style="218" bestFit="1" customWidth="1"/>
    <col min="6" max="6" width="4.109375" style="218" customWidth="1"/>
    <col min="7" max="7" width="2.44140625" style="218" customWidth="1"/>
    <col min="8" max="8" width="16.6640625" style="218" customWidth="1"/>
    <col min="9" max="9" width="4.77734375" style="218" bestFit="1" customWidth="1"/>
    <col min="10" max="10" width="0.6640625" style="218" customWidth="1"/>
    <col min="11" max="11" width="4.88671875" style="218" customWidth="1"/>
    <col min="12" max="21" width="9" style="218"/>
    <col min="22" max="22" width="4.21875" style="218" customWidth="1"/>
    <col min="23" max="16384" width="9" style="218"/>
  </cols>
  <sheetData>
    <row r="1" spans="1:22" x14ac:dyDescent="0.2">
      <c r="A1" s="595" t="s">
        <v>497</v>
      </c>
      <c r="B1" s="595"/>
      <c r="C1" s="595"/>
      <c r="D1" s="595"/>
      <c r="E1" s="595"/>
      <c r="F1" s="595"/>
      <c r="G1" s="595"/>
      <c r="H1" s="595"/>
      <c r="I1" s="595"/>
      <c r="K1" s="219"/>
      <c r="L1" s="595" t="s">
        <v>363</v>
      </c>
      <c r="M1" s="595"/>
      <c r="N1" s="595"/>
      <c r="O1" s="595"/>
      <c r="P1" s="595"/>
      <c r="Q1" s="595"/>
      <c r="R1" s="595"/>
      <c r="S1" s="595"/>
      <c r="T1" s="595"/>
      <c r="U1" s="595"/>
      <c r="V1" s="595"/>
    </row>
    <row r="2" spans="1:22" ht="6" customHeight="1" x14ac:dyDescent="0.2">
      <c r="A2" s="220"/>
      <c r="B2" s="220"/>
      <c r="C2" s="220"/>
      <c r="D2" s="220"/>
      <c r="E2" s="220"/>
      <c r="F2" s="220"/>
      <c r="G2" s="220"/>
      <c r="H2" s="220"/>
      <c r="I2" s="220"/>
      <c r="K2" s="219"/>
    </row>
    <row r="3" spans="1:22" x14ac:dyDescent="0.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x14ac:dyDescent="0.2">
      <c r="A4" s="220"/>
      <c r="B4" s="221"/>
      <c r="C4" s="220"/>
      <c r="D4" s="220"/>
      <c r="E4" s="220"/>
      <c r="F4" s="220"/>
      <c r="G4" s="220"/>
      <c r="H4" s="220"/>
      <c r="I4" s="220"/>
      <c r="K4" s="219"/>
      <c r="L4" s="597" t="s">
        <v>607</v>
      </c>
      <c r="M4" s="598"/>
      <c r="N4" s="598"/>
      <c r="O4" s="598"/>
      <c r="P4" s="598"/>
      <c r="Q4" s="598"/>
      <c r="R4" s="598"/>
      <c r="S4" s="598"/>
      <c r="T4" s="598"/>
      <c r="U4" s="598"/>
      <c r="V4" s="598"/>
    </row>
    <row r="5" spans="1:22" ht="13.5" customHeight="1" x14ac:dyDescent="0.2">
      <c r="A5" s="220"/>
      <c r="B5" s="599" t="s">
        <v>420</v>
      </c>
      <c r="C5" s="599"/>
      <c r="D5" s="599"/>
      <c r="E5" s="599"/>
      <c r="F5" s="599"/>
      <c r="G5" s="599"/>
      <c r="H5" s="599"/>
      <c r="I5" s="599"/>
      <c r="K5" s="219"/>
      <c r="L5" s="597"/>
      <c r="M5" s="598"/>
      <c r="N5" s="598"/>
      <c r="O5" s="598"/>
      <c r="P5" s="598"/>
      <c r="Q5" s="598"/>
      <c r="R5" s="598"/>
      <c r="S5" s="598"/>
      <c r="T5" s="598"/>
      <c r="U5" s="598"/>
      <c r="V5" s="598"/>
    </row>
    <row r="6" spans="1:22" x14ac:dyDescent="0.2">
      <c r="A6" s="220"/>
      <c r="B6" s="599"/>
      <c r="C6" s="599"/>
      <c r="D6" s="599"/>
      <c r="E6" s="599"/>
      <c r="F6" s="599"/>
      <c r="G6" s="599"/>
      <c r="H6" s="599"/>
      <c r="I6" s="599"/>
      <c r="K6" s="219"/>
      <c r="L6" s="597"/>
      <c r="M6" s="598"/>
      <c r="N6" s="598"/>
      <c r="O6" s="598"/>
      <c r="P6" s="598"/>
      <c r="Q6" s="598"/>
      <c r="R6" s="598"/>
      <c r="S6" s="598"/>
      <c r="T6" s="598"/>
      <c r="U6" s="598"/>
      <c r="V6" s="598"/>
    </row>
    <row r="7" spans="1:22" ht="13.5" customHeight="1" x14ac:dyDescent="0.2">
      <c r="A7" s="220"/>
      <c r="B7" s="222"/>
      <c r="C7" s="222"/>
      <c r="D7" s="222"/>
      <c r="E7" s="222"/>
      <c r="F7" s="222"/>
      <c r="G7" s="222"/>
      <c r="H7" s="222"/>
      <c r="I7" s="222"/>
      <c r="K7" s="219"/>
      <c r="L7" s="597" t="s">
        <v>395</v>
      </c>
      <c r="M7" s="598"/>
      <c r="N7" s="598"/>
      <c r="O7" s="598"/>
      <c r="P7" s="598"/>
      <c r="Q7" s="598"/>
      <c r="R7" s="598"/>
      <c r="S7" s="598"/>
      <c r="T7" s="598"/>
      <c r="U7" s="598"/>
      <c r="V7" s="598"/>
    </row>
    <row r="8" spans="1:22" ht="13.8" thickBot="1" x14ac:dyDescent="0.25">
      <c r="A8" s="220"/>
      <c r="B8" s="222"/>
      <c r="C8" s="222"/>
      <c r="D8" s="222"/>
      <c r="E8" s="596" t="s">
        <v>386</v>
      </c>
      <c r="F8" s="596"/>
      <c r="G8" s="596"/>
      <c r="H8" s="223">
        <v>44044</v>
      </c>
      <c r="I8" s="222"/>
      <c r="K8" s="219"/>
      <c r="L8" s="597"/>
      <c r="M8" s="598"/>
      <c r="N8" s="598"/>
      <c r="O8" s="598"/>
      <c r="P8" s="598"/>
      <c r="Q8" s="598"/>
      <c r="R8" s="598"/>
      <c r="S8" s="598"/>
      <c r="T8" s="598"/>
      <c r="U8" s="598"/>
      <c r="V8" s="598"/>
    </row>
    <row r="9" spans="1:22" ht="13.5" customHeight="1" x14ac:dyDescent="0.2">
      <c r="A9" s="220"/>
      <c r="B9" s="220"/>
      <c r="C9" s="220"/>
      <c r="D9" s="220"/>
      <c r="E9" s="208"/>
      <c r="F9" s="208"/>
      <c r="G9" s="208"/>
      <c r="H9" s="224" t="s">
        <v>385</v>
      </c>
      <c r="I9" s="225"/>
      <c r="K9" s="219"/>
      <c r="L9" s="597" t="s">
        <v>419</v>
      </c>
      <c r="M9" s="598"/>
      <c r="N9" s="598"/>
      <c r="O9" s="598"/>
      <c r="P9" s="598"/>
      <c r="Q9" s="598"/>
      <c r="R9" s="598"/>
      <c r="S9" s="598"/>
      <c r="T9" s="598"/>
      <c r="U9" s="598"/>
      <c r="V9" s="598"/>
    </row>
    <row r="10" spans="1:22" ht="13.5" customHeight="1" thickBot="1" x14ac:dyDescent="0.25">
      <c r="A10" s="220"/>
      <c r="B10" s="226" t="s">
        <v>404</v>
      </c>
      <c r="C10" s="227"/>
      <c r="D10" s="228">
        <v>2020</v>
      </c>
      <c r="E10" s="601" t="s">
        <v>401</v>
      </c>
      <c r="F10" s="601"/>
      <c r="G10" s="601"/>
      <c r="H10" s="229" t="s">
        <v>403</v>
      </c>
      <c r="I10" s="225"/>
      <c r="K10" s="219"/>
      <c r="L10" s="597"/>
      <c r="M10" s="598"/>
      <c r="N10" s="598"/>
      <c r="O10" s="598"/>
      <c r="P10" s="598"/>
      <c r="Q10" s="598"/>
      <c r="R10" s="598"/>
      <c r="S10" s="598"/>
      <c r="T10" s="598"/>
      <c r="U10" s="598"/>
      <c r="V10" s="598"/>
    </row>
    <row r="11" spans="1:22" ht="14.25" customHeight="1" thickBot="1" x14ac:dyDescent="0.25">
      <c r="A11" s="220"/>
      <c r="B11" s="230" t="s">
        <v>421</v>
      </c>
      <c r="C11" s="231"/>
      <c r="D11" s="215"/>
      <c r="E11" s="232"/>
      <c r="F11" s="232"/>
      <c r="G11" s="232"/>
      <c r="H11" s="216"/>
      <c r="I11" s="225"/>
      <c r="K11" s="219"/>
      <c r="L11" s="597"/>
      <c r="M11" s="598"/>
      <c r="N11" s="598"/>
      <c r="O11" s="598"/>
      <c r="P11" s="598"/>
      <c r="Q11" s="598"/>
      <c r="R11" s="598"/>
      <c r="S11" s="598"/>
      <c r="T11" s="598"/>
      <c r="U11" s="598"/>
      <c r="V11" s="598"/>
    </row>
    <row r="12" spans="1:22" ht="14.25" customHeight="1" thickBot="1" x14ac:dyDescent="0.25">
      <c r="B12" s="230" t="s">
        <v>422</v>
      </c>
      <c r="C12" s="231"/>
      <c r="D12" s="231" t="s">
        <v>370</v>
      </c>
      <c r="E12" s="600" t="s">
        <v>387</v>
      </c>
      <c r="F12" s="600"/>
      <c r="G12" s="600"/>
      <c r="H12" s="223">
        <v>37072</v>
      </c>
      <c r="K12" s="219"/>
      <c r="L12" s="597" t="s">
        <v>416</v>
      </c>
      <c r="M12" s="598"/>
      <c r="N12" s="598"/>
      <c r="O12" s="598"/>
      <c r="P12" s="598"/>
      <c r="Q12" s="598"/>
      <c r="R12" s="598"/>
      <c r="S12" s="598"/>
      <c r="T12" s="598"/>
      <c r="U12" s="598"/>
      <c r="V12" s="598"/>
    </row>
    <row r="13" spans="1:22" ht="14.25" customHeight="1" thickBot="1" x14ac:dyDescent="0.25">
      <c r="B13" s="233" t="s">
        <v>276</v>
      </c>
      <c r="C13" s="188"/>
      <c r="D13" s="188" t="s">
        <v>371</v>
      </c>
      <c r="E13" s="208"/>
      <c r="F13" s="208"/>
      <c r="G13" s="208"/>
      <c r="H13" s="224" t="s">
        <v>385</v>
      </c>
      <c r="K13" s="219"/>
      <c r="L13" s="597"/>
      <c r="M13" s="598"/>
      <c r="N13" s="598"/>
      <c r="O13" s="598"/>
      <c r="P13" s="598"/>
      <c r="Q13" s="598"/>
      <c r="R13" s="598"/>
      <c r="S13" s="598"/>
      <c r="T13" s="598"/>
      <c r="U13" s="598"/>
      <c r="V13" s="598"/>
    </row>
    <row r="14" spans="1:22" ht="14.25" customHeight="1" thickBot="1" x14ac:dyDescent="0.25">
      <c r="B14" s="233" t="s">
        <v>277</v>
      </c>
      <c r="C14" s="188"/>
      <c r="D14" s="188" t="s">
        <v>372</v>
      </c>
      <c r="E14" s="198"/>
      <c r="F14" s="198"/>
      <c r="G14" s="198"/>
      <c r="H14" s="198"/>
      <c r="K14" s="219"/>
      <c r="L14" s="597"/>
      <c r="M14" s="598"/>
      <c r="N14" s="598"/>
      <c r="O14" s="598"/>
      <c r="P14" s="598"/>
      <c r="Q14" s="598"/>
      <c r="R14" s="598"/>
      <c r="S14" s="598"/>
      <c r="T14" s="598"/>
      <c r="U14" s="598"/>
      <c r="V14" s="598"/>
    </row>
    <row r="15" spans="1:22" x14ac:dyDescent="0.2">
      <c r="B15" s="234" t="str">
        <f>"※ 以下、収入（所得）は【"&amp;IF(計算シート!C49=1,計算シート!C47,計算シート!C48)&amp;"年1月1日～12月31日】のものを入力してください。"</f>
        <v>※ 以下、収入（所得）は【2023年1月1日～12月31日】のものを入力してください。</v>
      </c>
      <c r="C15" s="208"/>
      <c r="D15" s="208"/>
      <c r="E15" s="198"/>
      <c r="F15" s="198"/>
      <c r="G15" s="198"/>
      <c r="H15" s="198"/>
      <c r="K15" s="219"/>
      <c r="L15" s="597" t="s">
        <v>364</v>
      </c>
      <c r="M15" s="598"/>
      <c r="N15" s="598"/>
      <c r="O15" s="598"/>
      <c r="P15" s="598"/>
      <c r="Q15" s="598"/>
      <c r="R15" s="598"/>
      <c r="S15" s="598"/>
      <c r="T15" s="598"/>
      <c r="U15" s="598"/>
      <c r="V15" s="598"/>
    </row>
    <row r="16" spans="1:22" x14ac:dyDescent="0.2">
      <c r="B16" s="234" t="str">
        <f>"    扶養等の情報は【"&amp;IF(計算シート!C49=1,計算シート!C47,計算シート!C48)&amp;"年12月31日】現在のものを入力してください。"</f>
        <v xml:space="preserve">    扶養等の情報は【2023年12月31日】現在のものを入力してください。</v>
      </c>
      <c r="C16" s="208"/>
      <c r="D16" s="208"/>
      <c r="E16" s="198"/>
      <c r="F16" s="198"/>
      <c r="G16" s="198"/>
      <c r="H16" s="198"/>
      <c r="K16" s="219"/>
      <c r="L16" s="597"/>
      <c r="M16" s="598"/>
      <c r="N16" s="598"/>
      <c r="O16" s="598"/>
      <c r="P16" s="598"/>
      <c r="Q16" s="598"/>
      <c r="R16" s="598"/>
      <c r="S16" s="598"/>
      <c r="T16" s="598"/>
      <c r="U16" s="598"/>
      <c r="V16" s="598"/>
    </row>
    <row r="17" spans="1:22" ht="7.5" customHeight="1" thickBot="1" x14ac:dyDescent="0.25">
      <c r="A17" s="235"/>
      <c r="B17" s="235"/>
      <c r="C17" s="235"/>
      <c r="D17" s="235"/>
      <c r="E17" s="235"/>
      <c r="K17" s="219"/>
      <c r="L17" s="597"/>
      <c r="M17" s="598"/>
      <c r="N17" s="598"/>
      <c r="O17" s="598"/>
      <c r="P17" s="598"/>
      <c r="Q17" s="598"/>
      <c r="R17" s="598"/>
      <c r="S17" s="598"/>
      <c r="T17" s="598"/>
      <c r="U17" s="598"/>
      <c r="V17" s="598"/>
    </row>
    <row r="18" spans="1:22" s="239" customFormat="1" ht="15.6" customHeight="1" thickTop="1" x14ac:dyDescent="0.2">
      <c r="A18" s="236" t="s">
        <v>415</v>
      </c>
      <c r="B18" s="237"/>
      <c r="C18" s="237"/>
      <c r="D18" s="237"/>
      <c r="E18" s="238"/>
      <c r="G18" s="240" t="s">
        <v>373</v>
      </c>
      <c r="H18" s="241"/>
      <c r="I18" s="238"/>
      <c r="K18" s="242"/>
      <c r="L18" s="597"/>
      <c r="M18" s="598"/>
      <c r="N18" s="598"/>
      <c r="O18" s="598"/>
      <c r="P18" s="598"/>
      <c r="Q18" s="598"/>
      <c r="R18" s="598"/>
      <c r="S18" s="598"/>
      <c r="T18" s="598"/>
      <c r="U18" s="598"/>
      <c r="V18" s="598"/>
    </row>
    <row r="19" spans="1:22" s="239" customFormat="1" ht="12.9" customHeight="1" thickBot="1" x14ac:dyDescent="0.25">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 customHeight="1" thickBot="1" x14ac:dyDescent="0.25">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 customHeight="1" thickBot="1" x14ac:dyDescent="0.25">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 customHeight="1" thickBot="1" x14ac:dyDescent="0.25">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 customHeight="1" thickBot="1" x14ac:dyDescent="0.25">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 customHeight="1" thickBot="1" x14ac:dyDescent="0.25">
      <c r="A24" s="250" t="s">
        <v>321</v>
      </c>
      <c r="B24" s="263" t="s">
        <v>280</v>
      </c>
      <c r="C24" s="261"/>
      <c r="D24" s="256" t="s">
        <v>49</v>
      </c>
      <c r="E24" s="249"/>
      <c r="G24" s="257">
        <v>3</v>
      </c>
      <c r="H24" s="258" t="s">
        <v>383</v>
      </c>
      <c r="I24" s="259" t="s">
        <v>500</v>
      </c>
      <c r="K24" s="242"/>
      <c r="L24" s="597" t="s">
        <v>617</v>
      </c>
      <c r="M24" s="598"/>
      <c r="N24" s="598"/>
      <c r="O24" s="598"/>
      <c r="P24" s="598"/>
      <c r="Q24" s="598"/>
      <c r="R24" s="598"/>
      <c r="S24" s="598"/>
      <c r="T24" s="598"/>
      <c r="U24" s="598"/>
      <c r="V24" s="598"/>
    </row>
    <row r="25" spans="1:22" s="239" customFormat="1" ht="12.9" customHeight="1" thickBot="1" x14ac:dyDescent="0.25">
      <c r="A25" s="250" t="s">
        <v>322</v>
      </c>
      <c r="B25" s="239" t="s">
        <v>281</v>
      </c>
      <c r="D25" s="264">
        <v>0</v>
      </c>
      <c r="E25" s="246" t="s">
        <v>501</v>
      </c>
      <c r="G25" s="257">
        <v>4</v>
      </c>
      <c r="H25" s="258" t="s">
        <v>382</v>
      </c>
      <c r="I25" s="259" t="s">
        <v>502</v>
      </c>
      <c r="K25" s="242"/>
      <c r="L25" s="597"/>
      <c r="M25" s="598"/>
      <c r="N25" s="598"/>
      <c r="O25" s="598"/>
      <c r="P25" s="598"/>
      <c r="Q25" s="598"/>
      <c r="R25" s="598"/>
      <c r="S25" s="598"/>
      <c r="T25" s="598"/>
      <c r="U25" s="598"/>
      <c r="V25" s="598"/>
    </row>
    <row r="26" spans="1:22" s="239" customFormat="1" ht="12.9" customHeight="1" thickBot="1" x14ac:dyDescent="0.25">
      <c r="A26" s="250" t="s">
        <v>323</v>
      </c>
      <c r="B26" s="266" t="s">
        <v>305</v>
      </c>
      <c r="C26" s="261"/>
      <c r="D26" s="256" t="s">
        <v>49</v>
      </c>
      <c r="E26" s="249"/>
      <c r="G26" s="257">
        <v>5</v>
      </c>
      <c r="H26" s="258" t="s">
        <v>381</v>
      </c>
      <c r="I26" s="259" t="s">
        <v>500</v>
      </c>
      <c r="K26" s="242"/>
      <c r="L26" s="597"/>
      <c r="M26" s="598"/>
      <c r="N26" s="598"/>
      <c r="O26" s="598"/>
      <c r="P26" s="598"/>
      <c r="Q26" s="598"/>
      <c r="R26" s="598"/>
      <c r="S26" s="598"/>
      <c r="T26" s="598"/>
      <c r="U26" s="598"/>
      <c r="V26" s="598"/>
    </row>
    <row r="27" spans="1:22" s="239" customFormat="1" ht="12.9" customHeight="1" thickBot="1" x14ac:dyDescent="0.25">
      <c r="A27" s="267" t="s">
        <v>324</v>
      </c>
      <c r="B27" s="268" t="s">
        <v>306</v>
      </c>
      <c r="C27" s="269"/>
      <c r="D27" s="264">
        <v>0</v>
      </c>
      <c r="E27" s="270" t="s">
        <v>501</v>
      </c>
      <c r="G27" s="271"/>
      <c r="H27" s="272"/>
      <c r="I27" s="273"/>
      <c r="K27" s="242"/>
      <c r="L27" s="597"/>
      <c r="M27" s="598"/>
      <c r="N27" s="598"/>
      <c r="O27" s="598"/>
      <c r="P27" s="598"/>
      <c r="Q27" s="598"/>
      <c r="R27" s="598"/>
      <c r="S27" s="598"/>
      <c r="T27" s="598"/>
      <c r="U27" s="598"/>
      <c r="V27" s="598"/>
    </row>
    <row r="28" spans="1:22" s="239" customFormat="1" ht="3" customHeight="1" thickTop="1" x14ac:dyDescent="0.15">
      <c r="K28" s="242"/>
      <c r="L28" s="274"/>
      <c r="M28" s="186"/>
      <c r="N28" s="186"/>
      <c r="O28" s="186"/>
      <c r="P28" s="186"/>
      <c r="Q28" s="186"/>
      <c r="R28" s="186"/>
      <c r="S28" s="186"/>
      <c r="T28" s="186"/>
      <c r="U28" s="186"/>
      <c r="V28" s="186"/>
    </row>
    <row r="29" spans="1:22" s="239" customFormat="1" ht="14.1" customHeight="1" thickBot="1" x14ac:dyDescent="0.2">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x14ac:dyDescent="0.2">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 customHeight="1" thickBot="1" x14ac:dyDescent="0.2">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 customHeight="1" thickBot="1" x14ac:dyDescent="0.25">
      <c r="A32" s="289" t="s">
        <v>326</v>
      </c>
      <c r="B32" s="263" t="s">
        <v>309</v>
      </c>
      <c r="C32" s="287"/>
      <c r="D32" s="252" t="s">
        <v>40</v>
      </c>
      <c r="E32" s="283"/>
      <c r="F32" s="290"/>
      <c r="G32" s="282"/>
      <c r="H32" s="291"/>
      <c r="I32" s="249"/>
      <c r="J32" s="285"/>
      <c r="K32" s="242"/>
      <c r="L32" s="597" t="s">
        <v>417</v>
      </c>
      <c r="M32" s="605"/>
      <c r="N32" s="605"/>
      <c r="O32" s="605"/>
      <c r="P32" s="605"/>
      <c r="Q32" s="605"/>
      <c r="R32" s="605"/>
      <c r="S32" s="605"/>
      <c r="T32" s="605"/>
      <c r="U32" s="605"/>
      <c r="V32" s="605"/>
    </row>
    <row r="33" spans="1:22" s="239" customFormat="1" ht="12.9" customHeight="1" thickBot="1" x14ac:dyDescent="0.25">
      <c r="A33" s="289" t="s">
        <v>327</v>
      </c>
      <c r="B33" s="263" t="s">
        <v>424</v>
      </c>
      <c r="C33" s="287"/>
      <c r="D33" s="252" t="s">
        <v>40</v>
      </c>
      <c r="E33" s="283"/>
      <c r="F33" s="290"/>
      <c r="G33" s="282"/>
      <c r="H33" s="291"/>
      <c r="I33" s="249"/>
      <c r="J33" s="285"/>
      <c r="K33" s="242"/>
      <c r="L33" s="597"/>
      <c r="M33" s="605"/>
      <c r="N33" s="605"/>
      <c r="O33" s="605"/>
      <c r="P33" s="605"/>
      <c r="Q33" s="605"/>
      <c r="R33" s="605"/>
      <c r="S33" s="605"/>
      <c r="T33" s="605"/>
      <c r="U33" s="605"/>
      <c r="V33" s="605"/>
    </row>
    <row r="34" spans="1:22" s="239" customFormat="1" ht="12.9" customHeight="1" thickBot="1" x14ac:dyDescent="0.25">
      <c r="A34" s="289" t="s">
        <v>328</v>
      </c>
      <c r="B34" s="292" t="s">
        <v>312</v>
      </c>
      <c r="C34" s="293"/>
      <c r="D34" s="252" t="s">
        <v>40</v>
      </c>
      <c r="E34" s="283"/>
      <c r="F34" s="290"/>
      <c r="G34" s="282"/>
      <c r="H34" s="248"/>
      <c r="I34" s="249"/>
      <c r="J34" s="285"/>
      <c r="K34" s="242"/>
      <c r="L34" s="597"/>
      <c r="M34" s="605"/>
      <c r="N34" s="605"/>
      <c r="O34" s="605"/>
      <c r="P34" s="605"/>
      <c r="Q34" s="605"/>
      <c r="R34" s="605"/>
      <c r="S34" s="605"/>
      <c r="T34" s="605"/>
      <c r="U34" s="605"/>
      <c r="V34" s="605"/>
    </row>
    <row r="35" spans="1:22" s="239" customFormat="1" ht="12.9" customHeight="1" thickBot="1" x14ac:dyDescent="0.25">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 customHeight="1" thickBot="1" x14ac:dyDescent="0.25">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x14ac:dyDescent="0.25">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x14ac:dyDescent="0.25">
      <c r="A38" s="240" t="s">
        <v>283</v>
      </c>
      <c r="B38" s="248"/>
      <c r="C38" s="282"/>
      <c r="D38" s="248"/>
      <c r="E38" s="283"/>
      <c r="F38" s="248"/>
      <c r="G38" s="282"/>
      <c r="H38" s="284" t="s">
        <v>502</v>
      </c>
      <c r="I38" s="238"/>
      <c r="J38" s="285"/>
      <c r="K38" s="242"/>
      <c r="L38" s="597" t="s">
        <v>425</v>
      </c>
      <c r="M38" s="605"/>
      <c r="N38" s="605"/>
      <c r="O38" s="605"/>
      <c r="P38" s="605"/>
      <c r="Q38" s="605"/>
      <c r="R38" s="605"/>
      <c r="S38" s="605"/>
      <c r="T38" s="605"/>
      <c r="U38" s="605"/>
      <c r="V38" s="605"/>
    </row>
    <row r="39" spans="1:22" s="239" customFormat="1" ht="12.9" customHeight="1" thickBot="1" x14ac:dyDescent="0.25">
      <c r="A39" s="286" t="s">
        <v>333</v>
      </c>
      <c r="B39" s="263" t="s">
        <v>272</v>
      </c>
      <c r="C39" s="287"/>
      <c r="D39" s="256" t="s">
        <v>365</v>
      </c>
      <c r="E39" s="283"/>
      <c r="F39" s="288" t="s">
        <v>339</v>
      </c>
      <c r="G39" s="282"/>
      <c r="H39" s="256" t="s">
        <v>49</v>
      </c>
      <c r="I39" s="249"/>
      <c r="J39" s="285"/>
      <c r="K39" s="242"/>
      <c r="L39" s="597"/>
      <c r="M39" s="605"/>
      <c r="N39" s="605"/>
      <c r="O39" s="605"/>
      <c r="P39" s="605"/>
      <c r="Q39" s="605"/>
      <c r="R39" s="605"/>
      <c r="S39" s="605"/>
      <c r="T39" s="605"/>
      <c r="U39" s="605"/>
      <c r="V39" s="605"/>
    </row>
    <row r="40" spans="1:22" s="239" customFormat="1" ht="12.9" customHeight="1" thickBot="1" x14ac:dyDescent="0.25">
      <c r="A40" s="289" t="s">
        <v>334</v>
      </c>
      <c r="B40" s="263" t="s">
        <v>274</v>
      </c>
      <c r="C40" s="287"/>
      <c r="D40" s="264">
        <v>42000</v>
      </c>
      <c r="E40" s="285" t="s">
        <v>505</v>
      </c>
      <c r="F40" s="295" t="s">
        <v>340</v>
      </c>
      <c r="G40" s="282"/>
      <c r="H40" s="264">
        <v>2700000</v>
      </c>
      <c r="I40" s="246" t="s">
        <v>501</v>
      </c>
      <c r="J40" s="285"/>
      <c r="K40" s="242"/>
      <c r="L40" s="597"/>
      <c r="M40" s="605"/>
      <c r="N40" s="605"/>
      <c r="O40" s="605"/>
      <c r="P40" s="605"/>
      <c r="Q40" s="605"/>
      <c r="R40" s="605"/>
      <c r="S40" s="605"/>
      <c r="T40" s="605"/>
      <c r="U40" s="605"/>
      <c r="V40" s="605"/>
    </row>
    <row r="41" spans="1:22" s="239" customFormat="1" ht="12.9" customHeight="1" thickBot="1" x14ac:dyDescent="0.25">
      <c r="A41" s="289" t="s">
        <v>335</v>
      </c>
      <c r="B41" s="263" t="s">
        <v>273</v>
      </c>
      <c r="C41" s="287"/>
      <c r="D41" s="256" t="s">
        <v>365</v>
      </c>
      <c r="E41" s="283"/>
      <c r="F41" s="295" t="s">
        <v>341</v>
      </c>
      <c r="G41" s="282"/>
      <c r="H41" s="256" t="s">
        <v>49</v>
      </c>
      <c r="I41" s="249"/>
      <c r="J41" s="285"/>
      <c r="K41" s="242"/>
      <c r="L41" s="597"/>
      <c r="M41" s="605"/>
      <c r="N41" s="605"/>
      <c r="O41" s="605"/>
      <c r="P41" s="605"/>
      <c r="Q41" s="605"/>
      <c r="R41" s="605"/>
      <c r="S41" s="605"/>
      <c r="T41" s="605"/>
      <c r="U41" s="605"/>
      <c r="V41" s="605"/>
    </row>
    <row r="42" spans="1:22" s="239" customFormat="1" ht="12.9" customHeight="1" thickBot="1" x14ac:dyDescent="0.25">
      <c r="A42" s="289" t="s">
        <v>336</v>
      </c>
      <c r="B42" s="263" t="s">
        <v>275</v>
      </c>
      <c r="C42" s="287"/>
      <c r="D42" s="264">
        <v>0</v>
      </c>
      <c r="E42" s="285" t="s">
        <v>505</v>
      </c>
      <c r="F42" s="295" t="s">
        <v>342</v>
      </c>
      <c r="G42" s="282"/>
      <c r="H42" s="264">
        <v>0</v>
      </c>
      <c r="I42" s="309" t="s">
        <v>501</v>
      </c>
      <c r="J42" s="285"/>
      <c r="K42" s="242"/>
      <c r="L42" s="597"/>
      <c r="M42" s="605"/>
      <c r="N42" s="605"/>
      <c r="O42" s="605"/>
      <c r="P42" s="605"/>
      <c r="Q42" s="605"/>
      <c r="R42" s="605"/>
      <c r="S42" s="605"/>
      <c r="T42" s="605"/>
      <c r="U42" s="605"/>
      <c r="V42" s="605"/>
    </row>
    <row r="43" spans="1:22" s="239" customFormat="1" ht="12.9" customHeight="1" thickBot="1" x14ac:dyDescent="0.25">
      <c r="A43" s="289" t="s">
        <v>337</v>
      </c>
      <c r="B43" s="244" t="s">
        <v>303</v>
      </c>
      <c r="C43" s="287"/>
      <c r="D43" s="256" t="s">
        <v>365</v>
      </c>
      <c r="E43" s="283"/>
      <c r="F43" s="295" t="s">
        <v>343</v>
      </c>
      <c r="G43" s="282"/>
      <c r="H43" s="256" t="s">
        <v>49</v>
      </c>
      <c r="I43" s="310"/>
      <c r="J43" s="285"/>
      <c r="K43" s="242"/>
      <c r="L43" s="597"/>
      <c r="M43" s="605"/>
      <c r="N43" s="605"/>
      <c r="O43" s="605"/>
      <c r="P43" s="605"/>
      <c r="Q43" s="605"/>
      <c r="R43" s="605"/>
      <c r="S43" s="605"/>
      <c r="T43" s="605"/>
      <c r="U43" s="605"/>
      <c r="V43" s="605"/>
    </row>
    <row r="44" spans="1:22" s="239" customFormat="1" ht="12.9" customHeight="1" thickBot="1" x14ac:dyDescent="0.25">
      <c r="A44" s="296" t="s">
        <v>338</v>
      </c>
      <c r="B44" s="311" t="s">
        <v>304</v>
      </c>
      <c r="C44" s="312"/>
      <c r="D44" s="264">
        <v>3500</v>
      </c>
      <c r="E44" s="298" t="s">
        <v>505</v>
      </c>
      <c r="F44" s="313" t="s">
        <v>344</v>
      </c>
      <c r="G44" s="314"/>
      <c r="H44" s="264">
        <v>0</v>
      </c>
      <c r="I44" s="309" t="s">
        <v>501</v>
      </c>
      <c r="J44" s="285"/>
      <c r="K44" s="242"/>
      <c r="L44" s="597"/>
      <c r="M44" s="605"/>
      <c r="N44" s="605"/>
      <c r="O44" s="605"/>
      <c r="P44" s="605"/>
      <c r="Q44" s="605"/>
      <c r="R44" s="605"/>
      <c r="S44" s="605"/>
      <c r="T44" s="605"/>
      <c r="U44" s="605"/>
      <c r="V44" s="605"/>
    </row>
    <row r="45" spans="1:22" s="239" customFormat="1" ht="7.5" customHeight="1" thickTop="1" thickBot="1" x14ac:dyDescent="0.25">
      <c r="A45" s="275"/>
      <c r="B45" s="275"/>
      <c r="C45" s="315"/>
      <c r="D45" s="275"/>
      <c r="E45" s="316"/>
      <c r="F45" s="275"/>
      <c r="G45" s="315"/>
      <c r="H45" s="275"/>
      <c r="I45" s="317"/>
      <c r="J45" s="285"/>
      <c r="K45" s="242"/>
      <c r="L45" s="597"/>
      <c r="M45" s="605"/>
      <c r="N45" s="605"/>
      <c r="O45" s="605"/>
      <c r="P45" s="605"/>
      <c r="Q45" s="605"/>
      <c r="R45" s="605"/>
      <c r="S45" s="605"/>
      <c r="T45" s="605"/>
      <c r="U45" s="605"/>
      <c r="V45" s="605"/>
    </row>
    <row r="46" spans="1:22" s="239" customFormat="1" ht="15.6" customHeight="1" thickTop="1" thickBot="1" x14ac:dyDescent="0.25">
      <c r="A46" s="236" t="s">
        <v>426</v>
      </c>
      <c r="B46" s="248"/>
      <c r="C46" s="282"/>
      <c r="D46" s="248"/>
      <c r="E46" s="283"/>
      <c r="F46" s="248"/>
      <c r="G46" s="282"/>
      <c r="H46" s="284" t="s">
        <v>502</v>
      </c>
      <c r="I46" s="238"/>
      <c r="J46" s="285"/>
      <c r="K46" s="242"/>
      <c r="L46" s="597"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606"/>
      <c r="N46" s="606"/>
      <c r="O46" s="606"/>
      <c r="P46" s="606"/>
      <c r="Q46" s="606"/>
      <c r="R46" s="606"/>
      <c r="S46" s="606"/>
      <c r="T46" s="606"/>
      <c r="U46" s="606"/>
      <c r="V46" s="606"/>
    </row>
    <row r="47" spans="1:22" s="239" customFormat="1" ht="12.9" customHeight="1" thickBot="1" x14ac:dyDescent="0.25">
      <c r="A47" s="289" t="s">
        <v>345</v>
      </c>
      <c r="B47" s="263" t="s">
        <v>0</v>
      </c>
      <c r="C47" s="287"/>
      <c r="D47" s="252">
        <v>0</v>
      </c>
      <c r="E47" s="285" t="s">
        <v>48</v>
      </c>
      <c r="F47" s="288" t="s">
        <v>354</v>
      </c>
      <c r="G47" s="282"/>
      <c r="H47" s="252">
        <v>2</v>
      </c>
      <c r="I47" s="246" t="s">
        <v>48</v>
      </c>
      <c r="J47" s="285"/>
      <c r="K47" s="242"/>
      <c r="L47" s="607"/>
      <c r="M47" s="606"/>
      <c r="N47" s="606"/>
      <c r="O47" s="606"/>
      <c r="P47" s="606"/>
      <c r="Q47" s="606"/>
      <c r="R47" s="606"/>
      <c r="S47" s="606"/>
      <c r="T47" s="606"/>
      <c r="U47" s="606"/>
      <c r="V47" s="606"/>
    </row>
    <row r="48" spans="1:22" s="239" customFormat="1" ht="12.9" customHeight="1" thickBot="1" x14ac:dyDescent="0.25">
      <c r="A48" s="289" t="s">
        <v>346</v>
      </c>
      <c r="B48" s="263" t="s">
        <v>1</v>
      </c>
      <c r="C48" s="287"/>
      <c r="D48" s="252">
        <v>0</v>
      </c>
      <c r="E48" s="285" t="s">
        <v>48</v>
      </c>
      <c r="F48" s="295" t="s">
        <v>355</v>
      </c>
      <c r="G48" s="282"/>
      <c r="H48" s="252">
        <v>0</v>
      </c>
      <c r="I48" s="246" t="s">
        <v>48</v>
      </c>
      <c r="J48" s="285"/>
      <c r="K48" s="242"/>
      <c r="L48" s="607"/>
      <c r="M48" s="606"/>
      <c r="N48" s="606"/>
      <c r="O48" s="606"/>
      <c r="P48" s="606"/>
      <c r="Q48" s="606"/>
      <c r="R48" s="606"/>
      <c r="S48" s="606"/>
      <c r="T48" s="606"/>
      <c r="U48" s="606"/>
      <c r="V48" s="606"/>
    </row>
    <row r="49" spans="1:22" s="239" customFormat="1" ht="12.9" customHeight="1" thickBot="1" x14ac:dyDescent="0.25">
      <c r="A49" s="289" t="s">
        <v>347</v>
      </c>
      <c r="B49" s="263" t="s">
        <v>2</v>
      </c>
      <c r="C49" s="287"/>
      <c r="D49" s="252">
        <v>1</v>
      </c>
      <c r="E49" s="285" t="s">
        <v>48</v>
      </c>
      <c r="F49" s="295" t="s">
        <v>356</v>
      </c>
      <c r="G49" s="282"/>
      <c r="H49" s="252">
        <v>0</v>
      </c>
      <c r="I49" s="246" t="s">
        <v>48</v>
      </c>
      <c r="J49" s="285"/>
      <c r="K49" s="242"/>
      <c r="L49" s="607"/>
      <c r="M49" s="606"/>
      <c r="N49" s="606"/>
      <c r="O49" s="606"/>
      <c r="P49" s="606"/>
      <c r="Q49" s="606"/>
      <c r="R49" s="606"/>
      <c r="S49" s="606"/>
      <c r="T49" s="606"/>
      <c r="U49" s="606"/>
      <c r="V49" s="606"/>
    </row>
    <row r="50" spans="1:22" s="239" customFormat="1" ht="12.9" customHeight="1" thickBot="1" x14ac:dyDescent="0.25">
      <c r="A50" s="289" t="s">
        <v>348</v>
      </c>
      <c r="B50" s="263" t="s">
        <v>3</v>
      </c>
      <c r="C50" s="287"/>
      <c r="D50" s="252">
        <v>0</v>
      </c>
      <c r="E50" s="285" t="s">
        <v>48</v>
      </c>
      <c r="F50" s="295" t="s">
        <v>357</v>
      </c>
      <c r="G50" s="282"/>
      <c r="H50" s="252">
        <v>0</v>
      </c>
      <c r="I50" s="246" t="s">
        <v>48</v>
      </c>
      <c r="J50" s="285"/>
      <c r="K50" s="242"/>
      <c r="L50" s="597" t="s">
        <v>619</v>
      </c>
      <c r="M50" s="605"/>
      <c r="N50" s="605"/>
      <c r="O50" s="605"/>
      <c r="P50" s="605"/>
      <c r="Q50" s="605"/>
      <c r="R50" s="605"/>
      <c r="S50" s="605"/>
      <c r="T50" s="605"/>
      <c r="U50" s="605"/>
      <c r="V50" s="605"/>
    </row>
    <row r="51" spans="1:22" s="239" customFormat="1" ht="12.9" customHeight="1" thickBot="1" x14ac:dyDescent="0.25">
      <c r="A51" s="289" t="s">
        <v>349</v>
      </c>
      <c r="B51" s="263" t="s">
        <v>4</v>
      </c>
      <c r="C51" s="287"/>
      <c r="D51" s="252">
        <v>0</v>
      </c>
      <c r="E51" s="285" t="s">
        <v>48</v>
      </c>
      <c r="F51" s="295" t="s">
        <v>358</v>
      </c>
      <c r="G51" s="282"/>
      <c r="H51" s="252">
        <v>0</v>
      </c>
      <c r="I51" s="246" t="s">
        <v>48</v>
      </c>
      <c r="J51" s="285"/>
      <c r="K51" s="242"/>
      <c r="L51" s="597"/>
      <c r="M51" s="605"/>
      <c r="N51" s="605"/>
      <c r="O51" s="605"/>
      <c r="P51" s="605"/>
      <c r="Q51" s="605"/>
      <c r="R51" s="605"/>
      <c r="S51" s="605"/>
      <c r="T51" s="605"/>
      <c r="U51" s="605"/>
      <c r="V51" s="605"/>
    </row>
    <row r="52" spans="1:22" s="239" customFormat="1" ht="12.9" customHeight="1" thickBot="1" x14ac:dyDescent="0.25">
      <c r="A52" s="289" t="s">
        <v>350</v>
      </c>
      <c r="B52" s="263" t="s">
        <v>5</v>
      </c>
      <c r="C52" s="287"/>
      <c r="D52" s="252">
        <v>0</v>
      </c>
      <c r="E52" s="285" t="s">
        <v>48</v>
      </c>
      <c r="F52" s="295" t="s">
        <v>359</v>
      </c>
      <c r="G52" s="282"/>
      <c r="H52" s="252">
        <v>0</v>
      </c>
      <c r="I52" s="246" t="s">
        <v>48</v>
      </c>
      <c r="J52" s="285"/>
      <c r="K52" s="242"/>
      <c r="L52" s="597"/>
      <c r="M52" s="605"/>
      <c r="N52" s="605"/>
      <c r="O52" s="605"/>
      <c r="P52" s="605"/>
      <c r="Q52" s="605"/>
      <c r="R52" s="605"/>
      <c r="S52" s="605"/>
      <c r="T52" s="605"/>
      <c r="U52" s="605"/>
      <c r="V52" s="605"/>
    </row>
    <row r="53" spans="1:22" s="239" customFormat="1" ht="12.9" customHeight="1" thickBot="1" x14ac:dyDescent="0.25">
      <c r="A53" s="289" t="s">
        <v>351</v>
      </c>
      <c r="B53" s="263" t="s">
        <v>299</v>
      </c>
      <c r="C53" s="287"/>
      <c r="D53" s="252">
        <v>0</v>
      </c>
      <c r="E53" s="285" t="s">
        <v>48</v>
      </c>
      <c r="F53" s="295" t="s">
        <v>360</v>
      </c>
      <c r="G53" s="282"/>
      <c r="H53" s="252">
        <v>0</v>
      </c>
      <c r="I53" s="246" t="s">
        <v>48</v>
      </c>
      <c r="J53" s="285"/>
      <c r="K53" s="242"/>
      <c r="L53" s="597" t="s">
        <v>394</v>
      </c>
      <c r="M53" s="605"/>
      <c r="N53" s="605"/>
      <c r="O53" s="605"/>
      <c r="P53" s="605"/>
      <c r="Q53" s="605"/>
      <c r="R53" s="605"/>
      <c r="S53" s="605"/>
      <c r="T53" s="605"/>
      <c r="U53" s="605"/>
      <c r="V53" s="605"/>
    </row>
    <row r="54" spans="1:22" s="239" customFormat="1" ht="12.9" customHeight="1" thickBot="1" x14ac:dyDescent="0.25">
      <c r="A54" s="289" t="s">
        <v>352</v>
      </c>
      <c r="B54" s="318" t="s">
        <v>300</v>
      </c>
      <c r="C54" s="319"/>
      <c r="D54" s="252">
        <v>0</v>
      </c>
      <c r="E54" s="285" t="s">
        <v>48</v>
      </c>
      <c r="F54" s="295" t="s">
        <v>361</v>
      </c>
      <c r="G54" s="282"/>
      <c r="H54" s="252">
        <v>0</v>
      </c>
      <c r="I54" s="246" t="s">
        <v>48</v>
      </c>
      <c r="J54" s="285"/>
      <c r="K54" s="242"/>
      <c r="L54" s="597"/>
      <c r="M54" s="605"/>
      <c r="N54" s="605"/>
      <c r="O54" s="605"/>
      <c r="P54" s="605"/>
      <c r="Q54" s="605"/>
      <c r="R54" s="605"/>
      <c r="S54" s="605"/>
      <c r="T54" s="605"/>
      <c r="U54" s="605"/>
      <c r="V54" s="605"/>
    </row>
    <row r="55" spans="1:22" s="239" customFormat="1" ht="12.9" customHeight="1" thickBot="1" x14ac:dyDescent="0.25">
      <c r="A55" s="296" t="s">
        <v>353</v>
      </c>
      <c r="B55" s="320" t="s">
        <v>301</v>
      </c>
      <c r="C55" s="297"/>
      <c r="D55" s="252">
        <v>0</v>
      </c>
      <c r="E55" s="298" t="s">
        <v>48</v>
      </c>
      <c r="F55" s="321" t="s">
        <v>362</v>
      </c>
      <c r="G55" s="314"/>
      <c r="H55" s="252">
        <v>0</v>
      </c>
      <c r="I55" s="270" t="s">
        <v>48</v>
      </c>
      <c r="J55" s="285"/>
      <c r="K55" s="242"/>
      <c r="L55" s="597"/>
      <c r="M55" s="605"/>
      <c r="N55" s="605"/>
      <c r="O55" s="605"/>
      <c r="P55" s="605"/>
      <c r="Q55" s="605"/>
      <c r="R55" s="605"/>
      <c r="S55" s="605"/>
      <c r="T55" s="605"/>
      <c r="U55" s="605"/>
      <c r="V55" s="605"/>
    </row>
    <row r="56" spans="1:22" ht="6.6" customHeight="1" thickTop="1" x14ac:dyDescent="0.2">
      <c r="C56" s="322"/>
      <c r="D56" s="323"/>
      <c r="E56" s="324"/>
      <c r="G56" s="322"/>
      <c r="H56" s="325"/>
      <c r="I56" s="325"/>
      <c r="J56" s="324"/>
      <c r="K56" s="219"/>
      <c r="L56" s="186"/>
      <c r="M56" s="186"/>
      <c r="N56" s="186"/>
      <c r="O56" s="186"/>
      <c r="P56" s="186"/>
      <c r="Q56" s="186"/>
      <c r="R56" s="186"/>
      <c r="S56" s="186"/>
      <c r="T56" s="186"/>
      <c r="U56" s="186"/>
      <c r="V56" s="186"/>
    </row>
    <row r="57" spans="1:22" ht="12.75" hidden="1" customHeight="1" x14ac:dyDescent="0.2">
      <c r="B57" s="218" t="s">
        <v>292</v>
      </c>
      <c r="K57" s="219"/>
      <c r="L57" s="186"/>
      <c r="M57" s="186"/>
      <c r="N57" s="186"/>
      <c r="O57" s="186"/>
      <c r="P57" s="186"/>
      <c r="Q57" s="186"/>
      <c r="R57" s="186"/>
      <c r="S57" s="186"/>
      <c r="T57" s="186"/>
      <c r="U57" s="186"/>
      <c r="V57" s="186"/>
    </row>
    <row r="58" spans="1:22" ht="17.25" hidden="1" customHeight="1" thickBot="1" x14ac:dyDescent="0.45">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x14ac:dyDescent="0.25">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x14ac:dyDescent="0.2">
      <c r="K60" s="219"/>
      <c r="L60" s="186"/>
      <c r="M60" s="186"/>
      <c r="N60" s="186"/>
      <c r="O60" s="186"/>
      <c r="P60" s="186"/>
      <c r="Q60" s="186"/>
      <c r="R60" s="186"/>
      <c r="S60" s="186"/>
      <c r="T60" s="186"/>
      <c r="U60" s="186"/>
      <c r="V60" s="186"/>
    </row>
    <row r="61" spans="1:22" x14ac:dyDescent="0.2">
      <c r="B61" s="218" t="s">
        <v>307</v>
      </c>
      <c r="K61" s="219"/>
      <c r="L61" s="186" t="s">
        <v>613</v>
      </c>
      <c r="M61" s="186"/>
      <c r="N61" s="186"/>
      <c r="O61" s="186"/>
      <c r="P61" s="186"/>
      <c r="Q61" s="186"/>
      <c r="R61" s="186"/>
      <c r="S61" s="186"/>
      <c r="T61" s="186"/>
      <c r="U61" s="186"/>
      <c r="V61" s="186"/>
    </row>
    <row r="62" spans="1:22" ht="13.5" customHeight="1" x14ac:dyDescent="0.2">
      <c r="B62" s="328" t="s">
        <v>389</v>
      </c>
      <c r="K62" s="219"/>
      <c r="L62" s="597" t="s">
        <v>624</v>
      </c>
      <c r="M62" s="598"/>
      <c r="N62" s="598"/>
      <c r="O62" s="598"/>
      <c r="P62" s="598"/>
      <c r="Q62" s="598"/>
      <c r="R62" s="598"/>
      <c r="S62" s="598"/>
      <c r="T62" s="598"/>
      <c r="U62" s="598"/>
      <c r="V62" s="598"/>
    </row>
    <row r="63" spans="1:22" ht="13.5" customHeight="1" x14ac:dyDescent="0.2">
      <c r="B63" s="329" t="s">
        <v>308</v>
      </c>
      <c r="K63" s="219"/>
      <c r="L63" s="597"/>
      <c r="M63" s="598"/>
      <c r="N63" s="598"/>
      <c r="O63" s="598"/>
      <c r="P63" s="598"/>
      <c r="Q63" s="598"/>
      <c r="R63" s="598"/>
      <c r="S63" s="598"/>
      <c r="T63" s="598"/>
      <c r="U63" s="598"/>
      <c r="V63" s="598"/>
    </row>
    <row r="64" spans="1:22" x14ac:dyDescent="0.2">
      <c r="B64" s="329" t="s">
        <v>409</v>
      </c>
      <c r="K64" s="219"/>
      <c r="L64" s="597"/>
      <c r="M64" s="598"/>
      <c r="N64" s="598"/>
      <c r="O64" s="598"/>
      <c r="P64" s="598"/>
      <c r="Q64" s="598"/>
      <c r="R64" s="598"/>
      <c r="S64" s="598"/>
      <c r="T64" s="598"/>
      <c r="U64" s="598"/>
      <c r="V64" s="598"/>
    </row>
    <row r="65" spans="1:22" ht="13.5" customHeight="1" x14ac:dyDescent="0.2">
      <c r="B65" s="329" t="s">
        <v>388</v>
      </c>
      <c r="K65" s="219"/>
      <c r="L65" s="597"/>
      <c r="M65" s="598"/>
      <c r="N65" s="598"/>
      <c r="O65" s="598"/>
      <c r="P65" s="598"/>
      <c r="Q65" s="598"/>
      <c r="R65" s="598"/>
      <c r="S65" s="598"/>
      <c r="T65" s="598"/>
      <c r="U65" s="598"/>
      <c r="V65" s="598"/>
    </row>
    <row r="66" spans="1:22" x14ac:dyDescent="0.2">
      <c r="B66" s="330" t="s">
        <v>410</v>
      </c>
      <c r="C66" s="331"/>
      <c r="D66" s="331"/>
      <c r="E66" s="331"/>
      <c r="F66" s="331"/>
      <c r="G66" s="331"/>
      <c r="H66" s="331"/>
      <c r="K66" s="219"/>
      <c r="L66" s="597" t="s">
        <v>623</v>
      </c>
      <c r="M66" s="598"/>
      <c r="N66" s="598"/>
      <c r="O66" s="598"/>
      <c r="P66" s="598"/>
      <c r="Q66" s="598"/>
      <c r="R66" s="598"/>
      <c r="S66" s="598"/>
      <c r="T66" s="598"/>
      <c r="U66" s="598"/>
      <c r="V66" s="598"/>
    </row>
    <row r="67" spans="1:22" x14ac:dyDescent="0.2">
      <c r="A67" s="208"/>
      <c r="B67" s="332" t="s">
        <v>302</v>
      </c>
      <c r="C67" s="208"/>
      <c r="D67" s="208"/>
      <c r="E67" s="208"/>
      <c r="F67" s="208"/>
      <c r="G67" s="208"/>
      <c r="H67" s="208"/>
      <c r="I67" s="208"/>
      <c r="J67" s="208"/>
      <c r="K67" s="219"/>
      <c r="L67" s="597"/>
      <c r="M67" s="598"/>
      <c r="N67" s="598"/>
      <c r="O67" s="598"/>
      <c r="P67" s="598"/>
      <c r="Q67" s="598"/>
      <c r="R67" s="598"/>
      <c r="S67" s="598"/>
      <c r="T67" s="598"/>
      <c r="U67" s="598"/>
      <c r="V67" s="598"/>
    </row>
    <row r="68" spans="1:22" ht="10.5" customHeight="1" x14ac:dyDescent="0.2">
      <c r="A68" s="333"/>
      <c r="B68" s="197" t="s">
        <v>411</v>
      </c>
      <c r="C68" s="333"/>
      <c r="D68" s="333"/>
      <c r="E68" s="333"/>
      <c r="F68" s="333"/>
      <c r="G68" s="333"/>
      <c r="H68" s="333"/>
      <c r="I68" s="333"/>
      <c r="J68" s="333"/>
      <c r="K68" s="333"/>
      <c r="L68" s="597"/>
      <c r="M68" s="598"/>
      <c r="N68" s="598"/>
      <c r="O68" s="598"/>
      <c r="P68" s="598"/>
      <c r="Q68" s="598"/>
      <c r="R68" s="598"/>
      <c r="S68" s="598"/>
      <c r="T68" s="598"/>
      <c r="U68" s="598"/>
      <c r="V68" s="598"/>
    </row>
    <row r="69" spans="1:22" ht="10.5" customHeight="1" x14ac:dyDescent="0.2">
      <c r="B69" s="218" t="s">
        <v>298</v>
      </c>
      <c r="L69" s="597"/>
      <c r="M69" s="598"/>
      <c r="N69" s="598"/>
      <c r="O69" s="598"/>
      <c r="P69" s="598"/>
      <c r="Q69" s="598"/>
      <c r="R69" s="598"/>
      <c r="S69" s="598"/>
      <c r="T69" s="598"/>
      <c r="U69" s="598"/>
      <c r="V69" s="598"/>
    </row>
    <row r="70" spans="1:22" x14ac:dyDescent="0.2">
      <c r="A70" s="334"/>
      <c r="B70" s="335" t="s">
        <v>390</v>
      </c>
      <c r="C70" s="336"/>
      <c r="D70" s="337">
        <v>0</v>
      </c>
      <c r="E70" s="338"/>
      <c r="F70" s="602"/>
      <c r="G70" s="603"/>
      <c r="H70" s="603"/>
      <c r="I70" s="604"/>
      <c r="K70" s="219"/>
      <c r="L70" s="597" t="s">
        <v>625</v>
      </c>
      <c r="M70" s="598"/>
      <c r="N70" s="598"/>
      <c r="O70" s="598"/>
      <c r="P70" s="598"/>
      <c r="Q70" s="598"/>
      <c r="R70" s="598"/>
      <c r="S70" s="598"/>
      <c r="T70" s="598"/>
      <c r="U70" s="598"/>
      <c r="V70" s="598"/>
    </row>
    <row r="71" spans="1:22" ht="10.5" customHeight="1" x14ac:dyDescent="0.2">
      <c r="A71" s="339"/>
      <c r="B71" s="340" t="s">
        <v>391</v>
      </c>
      <c r="C71" s="341"/>
      <c r="D71" s="342">
        <v>0</v>
      </c>
      <c r="E71" s="343"/>
      <c r="F71" s="344"/>
      <c r="G71" s="344"/>
      <c r="H71" s="342">
        <v>0</v>
      </c>
      <c r="I71" s="345"/>
      <c r="J71" s="208"/>
      <c r="K71" s="219"/>
      <c r="L71" s="597"/>
      <c r="M71" s="598"/>
      <c r="N71" s="598"/>
      <c r="O71" s="598"/>
      <c r="P71" s="598"/>
      <c r="Q71" s="598"/>
      <c r="R71" s="598"/>
      <c r="S71" s="598"/>
      <c r="T71" s="598"/>
      <c r="U71" s="598"/>
      <c r="V71" s="598"/>
    </row>
    <row r="72" spans="1:22" ht="10.5" customHeight="1" x14ac:dyDescent="0.2">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x14ac:dyDescent="0.2">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x14ac:dyDescent="0.2"/>
  </sheetData>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xr:uid="{00000000-0002-0000-0200-000000000000}">
      <formula1>$F$12:$F$13</formula1>
    </dataValidation>
    <dataValidation type="date" allowBlank="1" showInputMessage="1" showErrorMessage="1" sqref="H8" xr:uid="{00000000-0002-0000-0200-000001000000}">
      <formula1>1</formula1>
      <formula2>401404</formula2>
    </dataValidation>
    <dataValidation type="list" allowBlank="1" showInputMessage="1" showErrorMessage="1" sqref="D22:D23" xr:uid="{00000000-0002-0000-0200-000002000000}">
      <formula1>$F$3:$F$4</formula1>
    </dataValidation>
    <dataValidation type="whole" allowBlank="1" showInputMessage="1" showErrorMessage="1" sqref="D10" xr:uid="{00000000-0002-0000-0200-000003000000}">
      <formula1>2000</formula1>
      <formula2>9999</formula2>
    </dataValidation>
    <dataValidation type="date" allowBlank="1" showInputMessage="1" showErrorMessage="1" sqref="D19 D31 H31" xr:uid="{00000000-0002-0000-0200-000004000000}">
      <formula1>1</formula1>
      <formula2>73051</formula2>
    </dataValidation>
  </dataValidations>
  <pageMargins left="0.43307086614173229" right="0.43307086614173229" top="0.35433070866141736" bottom="0.35433070866141736" header="0.11811023622047245" footer="0.11811023622047245"/>
  <pageSetup paperSize="9" scale="67"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5000000}">
          <x14:formula1>
            <xm:f>計算シート!$F$5:$F$7</xm:f>
          </x14:formula1>
          <xm:sqref>D21</xm:sqref>
        </x14:dataValidation>
        <x14:dataValidation type="list" allowBlank="1" showInputMessage="1" showErrorMessage="1" xr:uid="{00000000-0002-0000-0200-000006000000}">
          <x14:formula1>
            <xm:f>計算シート!$F$11:$F$13</xm:f>
          </x14:formula1>
          <xm:sqref>D20</xm:sqref>
        </x14:dataValidation>
        <x14:dataValidation type="list" allowBlank="1" showInputMessage="1" showErrorMessage="1" xr:uid="{00000000-0002-0000-0200-000007000000}">
          <x14:formula1>
            <xm:f>計算シート!$F$8:$F$10</xm:f>
          </x14:formula1>
          <xm:sqref>D36</xm:sqref>
        </x14:dataValidation>
        <x14:dataValidation type="list" allowBlank="1" showInputMessage="1" showErrorMessage="1" xr:uid="{00000000-0002-0000-0200-000008000000}">
          <x14:formula1>
            <xm:f>前年レート!$N$12:$N$74</xm:f>
          </x14:formula1>
          <xm:sqref>D39 D43 H39 D41 H41 H43 D24 D26</xm:sqref>
        </x14:dataValidation>
        <x14:dataValidation type="list" allowBlank="1" showInputMessage="1" showErrorMessage="1" xr:uid="{00000000-0002-0000-0200-000009000000}">
          <x14:formula1>
            <xm:f>計算シート!$F$5:$F$6</xm:f>
          </x14:formula1>
          <xm:sqref>D35</xm:sqref>
        </x14:dataValidation>
        <x14:dataValidation type="list" allowBlank="1" showInputMessage="1" showErrorMessage="1" xr:uid="{00000000-0002-0000-0200-00000A000000}">
          <x14:formula1>
            <xm:f>計算シート!$F$3:$F$4</xm:f>
          </x14:formula1>
          <xm:sqref>D32:D34</xm:sqref>
        </x14:dataValidation>
        <x14:dataValidation type="list" allowBlank="1" showInputMessage="1" showErrorMessage="1" xr:uid="{00000000-0002-0000-0200-00000B000000}">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3"/>
  <sheetViews>
    <sheetView view="pageBreakPreview" zoomScaleNormal="100" zoomScaleSheetLayoutView="100" workbookViewId="0">
      <selection activeCell="D39" sqref="D39"/>
    </sheetView>
  </sheetViews>
  <sheetFormatPr defaultRowHeight="13.2" x14ac:dyDescent="0.2"/>
  <cols>
    <col min="1" max="1" width="3.109375" customWidth="1"/>
    <col min="2" max="2" width="34.6640625" customWidth="1"/>
    <col min="3" max="3" width="0.6640625" customWidth="1"/>
    <col min="4" max="4" width="16.6640625" customWidth="1"/>
    <col min="5" max="5" width="4.77734375" bestFit="1" customWidth="1"/>
    <col min="6" max="6" width="4.109375" customWidth="1"/>
    <col min="7" max="7" width="2.44140625" customWidth="1"/>
    <col min="8" max="8" width="16.6640625" customWidth="1"/>
    <col min="9" max="9" width="4.77734375" bestFit="1" customWidth="1"/>
    <col min="10" max="15" width="0.6640625" customWidth="1"/>
    <col min="16" max="16" width="4.88671875" customWidth="1"/>
    <col min="27" max="27" width="4.21875" customWidth="1"/>
  </cols>
  <sheetData>
    <row r="1" spans="1:27" x14ac:dyDescent="0.2">
      <c r="A1" s="549" t="s">
        <v>498</v>
      </c>
      <c r="B1" s="549"/>
      <c r="C1" s="549"/>
      <c r="D1" s="549"/>
      <c r="E1" s="549"/>
      <c r="F1" s="549"/>
      <c r="G1" s="549"/>
      <c r="H1" s="549"/>
      <c r="I1" s="549"/>
      <c r="P1" s="183"/>
      <c r="Q1" s="549" t="s">
        <v>363</v>
      </c>
      <c r="R1" s="549"/>
      <c r="S1" s="549"/>
      <c r="T1" s="549"/>
      <c r="U1" s="549"/>
      <c r="V1" s="549"/>
      <c r="W1" s="549"/>
      <c r="X1" s="549"/>
      <c r="Y1" s="549"/>
      <c r="Z1" s="549"/>
      <c r="AA1" s="549"/>
    </row>
    <row r="2" spans="1:27" ht="6" customHeight="1" x14ac:dyDescent="0.2">
      <c r="A2" s="506"/>
      <c r="B2" s="506"/>
      <c r="C2" s="506"/>
      <c r="D2" s="506"/>
      <c r="E2" s="506"/>
      <c r="F2" s="506"/>
      <c r="G2" s="506"/>
      <c r="H2" s="506"/>
      <c r="I2" s="506"/>
      <c r="P2" s="183"/>
    </row>
    <row r="3" spans="1:27" x14ac:dyDescent="0.2">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x14ac:dyDescent="0.2">
      <c r="A4" s="506"/>
      <c r="B4" s="87"/>
      <c r="C4" s="506"/>
      <c r="D4" s="506"/>
      <c r="E4" s="506"/>
      <c r="F4" s="506"/>
      <c r="G4" s="506"/>
      <c r="H4" s="506"/>
      <c r="I4" s="506"/>
      <c r="P4" s="183"/>
      <c r="Q4" s="597" t="s">
        <v>615</v>
      </c>
      <c r="R4" s="605"/>
      <c r="S4" s="605"/>
      <c r="T4" s="605"/>
      <c r="U4" s="605"/>
      <c r="V4" s="605"/>
      <c r="W4" s="605"/>
      <c r="X4" s="605"/>
      <c r="Y4" s="605"/>
      <c r="Z4" s="605"/>
      <c r="AA4" s="605"/>
    </row>
    <row r="5" spans="1:27" ht="13.5" customHeight="1" x14ac:dyDescent="0.2">
      <c r="A5" s="506"/>
      <c r="B5" s="550" t="s">
        <v>430</v>
      </c>
      <c r="C5" s="550"/>
      <c r="D5" s="550"/>
      <c r="E5" s="550"/>
      <c r="F5" s="550"/>
      <c r="G5" s="550"/>
      <c r="H5" s="550"/>
      <c r="I5" s="550"/>
      <c r="P5" s="183"/>
      <c r="Q5" s="597"/>
      <c r="R5" s="605"/>
      <c r="S5" s="605"/>
      <c r="T5" s="605"/>
      <c r="U5" s="605"/>
      <c r="V5" s="605"/>
      <c r="W5" s="605"/>
      <c r="X5" s="605"/>
      <c r="Y5" s="605"/>
      <c r="Z5" s="605"/>
      <c r="AA5" s="605"/>
    </row>
    <row r="6" spans="1:27" x14ac:dyDescent="0.2">
      <c r="A6" s="506"/>
      <c r="B6" s="550"/>
      <c r="C6" s="550"/>
      <c r="D6" s="550"/>
      <c r="E6" s="550"/>
      <c r="F6" s="550"/>
      <c r="G6" s="550"/>
      <c r="H6" s="550"/>
      <c r="I6" s="550"/>
      <c r="P6" s="183"/>
      <c r="Q6" s="597"/>
      <c r="R6" s="605"/>
      <c r="S6" s="605"/>
      <c r="T6" s="605"/>
      <c r="U6" s="605"/>
      <c r="V6" s="605"/>
      <c r="W6" s="605"/>
      <c r="X6" s="605"/>
      <c r="Y6" s="605"/>
      <c r="Z6" s="605"/>
      <c r="AA6" s="605"/>
    </row>
    <row r="7" spans="1:27" ht="13.5" customHeight="1" x14ac:dyDescent="0.2">
      <c r="A7" s="506"/>
      <c r="B7" s="507"/>
      <c r="C7" s="507"/>
      <c r="D7" s="507"/>
      <c r="E7" s="507"/>
      <c r="F7" s="507"/>
      <c r="G7" s="507"/>
      <c r="H7" s="507"/>
      <c r="I7" s="507"/>
      <c r="P7" s="183"/>
      <c r="Q7" s="597" t="s">
        <v>395</v>
      </c>
      <c r="R7" s="605"/>
      <c r="S7" s="605"/>
      <c r="T7" s="605"/>
      <c r="U7" s="605"/>
      <c r="V7" s="605"/>
      <c r="W7" s="605"/>
      <c r="X7" s="605"/>
      <c r="Y7" s="605"/>
      <c r="Z7" s="605"/>
      <c r="AA7" s="605"/>
    </row>
    <row r="8" spans="1:27" ht="13.8" thickBot="1" x14ac:dyDescent="0.25">
      <c r="A8" s="506"/>
      <c r="B8" s="507"/>
      <c r="C8" s="507"/>
      <c r="D8" s="507"/>
      <c r="E8" s="563" t="s">
        <v>386</v>
      </c>
      <c r="F8" s="563"/>
      <c r="G8" s="563"/>
      <c r="H8" s="508">
        <v>43647</v>
      </c>
      <c r="I8" s="507"/>
      <c r="P8" s="183"/>
      <c r="Q8" s="597"/>
      <c r="R8" s="605"/>
      <c r="S8" s="605"/>
      <c r="T8" s="605"/>
      <c r="U8" s="605"/>
      <c r="V8" s="605"/>
      <c r="W8" s="605"/>
      <c r="X8" s="605"/>
      <c r="Y8" s="605"/>
      <c r="Z8" s="605"/>
      <c r="AA8" s="605"/>
    </row>
    <row r="9" spans="1:27" ht="13.5" customHeight="1" x14ac:dyDescent="0.2">
      <c r="A9" s="506"/>
      <c r="B9" s="506"/>
      <c r="C9" s="506"/>
      <c r="D9" s="506"/>
      <c r="E9" s="57"/>
      <c r="F9" s="57"/>
      <c r="G9" s="57"/>
      <c r="H9" s="201" t="s">
        <v>431</v>
      </c>
      <c r="I9" s="165"/>
      <c r="P9" s="183"/>
      <c r="Q9" s="597" t="s">
        <v>614</v>
      </c>
      <c r="R9" s="605"/>
      <c r="S9" s="605"/>
      <c r="T9" s="605"/>
      <c r="U9" s="605"/>
      <c r="V9" s="605"/>
      <c r="W9" s="605"/>
      <c r="X9" s="605"/>
      <c r="Y9" s="605"/>
      <c r="Z9" s="605"/>
      <c r="AA9" s="605"/>
    </row>
    <row r="10" spans="1:27" ht="13.5" customHeight="1" thickBot="1" x14ac:dyDescent="0.25">
      <c r="A10" s="506"/>
      <c r="B10" s="209" t="s">
        <v>404</v>
      </c>
      <c r="C10" s="210"/>
      <c r="D10" s="211">
        <v>2020</v>
      </c>
      <c r="E10" s="564" t="s">
        <v>401</v>
      </c>
      <c r="F10" s="564"/>
      <c r="G10" s="564"/>
      <c r="H10" s="212" t="s">
        <v>397</v>
      </c>
      <c r="I10" s="165"/>
      <c r="P10" s="183"/>
      <c r="Q10" s="597"/>
      <c r="R10" s="605"/>
      <c r="S10" s="605"/>
      <c r="T10" s="605"/>
      <c r="U10" s="605"/>
      <c r="V10" s="605"/>
      <c r="W10" s="605"/>
      <c r="X10" s="605"/>
      <c r="Y10" s="605"/>
      <c r="Z10" s="605"/>
      <c r="AA10" s="605"/>
    </row>
    <row r="11" spans="1:27" ht="13.8" thickBot="1" x14ac:dyDescent="0.25">
      <c r="A11" s="506"/>
      <c r="B11" s="509" t="s">
        <v>432</v>
      </c>
      <c r="C11" s="77"/>
      <c r="D11" s="215">
        <v>12345678</v>
      </c>
      <c r="E11" s="359" t="s">
        <v>433</v>
      </c>
      <c r="F11" s="360">
        <v>101</v>
      </c>
      <c r="G11" s="359" t="s">
        <v>433</v>
      </c>
      <c r="H11" s="361">
        <v>901234</v>
      </c>
      <c r="I11" s="165"/>
      <c r="P11" s="183"/>
      <c r="Q11" s="597"/>
      <c r="R11" s="605"/>
      <c r="S11" s="605"/>
      <c r="T11" s="605"/>
      <c r="U11" s="605"/>
      <c r="V11" s="605"/>
      <c r="W11" s="605"/>
      <c r="X11" s="605"/>
      <c r="Y11" s="605"/>
      <c r="Z11" s="605"/>
      <c r="AA11" s="605"/>
    </row>
    <row r="12" spans="1:27" ht="14.25" customHeight="1" thickBot="1" x14ac:dyDescent="0.25">
      <c r="B12" s="509" t="s">
        <v>434</v>
      </c>
      <c r="C12" s="77"/>
      <c r="D12" s="77" t="s">
        <v>435</v>
      </c>
      <c r="E12" s="611" t="s">
        <v>387</v>
      </c>
      <c r="F12" s="611"/>
      <c r="G12" s="611"/>
      <c r="H12" s="508">
        <v>37072</v>
      </c>
      <c r="P12" s="183"/>
      <c r="Q12" s="597" t="s">
        <v>416</v>
      </c>
      <c r="R12" s="598"/>
      <c r="S12" s="598"/>
      <c r="T12" s="598"/>
      <c r="U12" s="598"/>
      <c r="V12" s="598"/>
      <c r="W12" s="598"/>
      <c r="X12" s="598"/>
      <c r="Y12" s="598"/>
      <c r="Z12" s="598"/>
      <c r="AA12" s="598"/>
    </row>
    <row r="13" spans="1:27" ht="13.8" thickBot="1" x14ac:dyDescent="0.25">
      <c r="B13" s="509" t="s">
        <v>276</v>
      </c>
      <c r="C13" s="88"/>
      <c r="D13" s="88" t="s">
        <v>436</v>
      </c>
      <c r="E13" s="57"/>
      <c r="F13" s="57"/>
      <c r="G13" s="57"/>
      <c r="H13" s="201" t="s">
        <v>437</v>
      </c>
      <c r="P13" s="183"/>
      <c r="Q13" s="597"/>
      <c r="R13" s="598"/>
      <c r="S13" s="598"/>
      <c r="T13" s="598"/>
      <c r="U13" s="598"/>
      <c r="V13" s="598"/>
      <c r="W13" s="598"/>
      <c r="X13" s="598"/>
      <c r="Y13" s="598"/>
      <c r="Z13" s="598"/>
      <c r="AA13" s="598"/>
    </row>
    <row r="14" spans="1:27" ht="13.8" thickBot="1" x14ac:dyDescent="0.25">
      <c r="B14" s="509" t="s">
        <v>277</v>
      </c>
      <c r="C14" s="88"/>
      <c r="D14" s="188" t="s">
        <v>438</v>
      </c>
      <c r="E14" s="198"/>
      <c r="F14" s="198"/>
      <c r="G14" s="198"/>
      <c r="H14" s="198"/>
      <c r="P14" s="183"/>
      <c r="Q14" s="597"/>
      <c r="R14" s="598"/>
      <c r="S14" s="598"/>
      <c r="T14" s="598"/>
      <c r="U14" s="598"/>
      <c r="V14" s="598"/>
      <c r="W14" s="598"/>
      <c r="X14" s="598"/>
      <c r="Y14" s="598"/>
      <c r="Z14" s="598"/>
      <c r="AA14" s="598"/>
    </row>
    <row r="15" spans="1:27" ht="13.5" customHeight="1" x14ac:dyDescent="0.2">
      <c r="B15" s="213" t="str">
        <f>"※ 以下、収入（所得）は【"&amp;IF(計算シート!C49=1,計算シート!C47,計算シート!C48)&amp;"年1月1日～12月31日】のものを入力してください。"</f>
        <v>※ 以下、収入（所得）は【2023年1月1日～12月31日】のものを入力してください。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x14ac:dyDescent="0.2">
      <c r="B16" s="213" t="str">
        <f>"    扶養等の情報は【"&amp;IF(計算シート!C49=1,計算シート!C47,計算シート!C48)&amp;"年12月31日】現在のものを入力してください。"</f>
        <v xml:space="preserve">    扶養等の情報は【2023年12月31日】現在のものを入力してください。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x14ac:dyDescent="0.25">
      <c r="A17" s="80"/>
      <c r="B17" s="80"/>
      <c r="C17" s="80"/>
      <c r="D17" s="80"/>
      <c r="E17" s="80"/>
      <c r="P17" s="183"/>
      <c r="Q17" s="612"/>
      <c r="R17" s="613"/>
      <c r="S17" s="613"/>
      <c r="T17" s="613"/>
      <c r="U17" s="613"/>
      <c r="V17" s="613"/>
      <c r="W17" s="613"/>
      <c r="X17" s="613"/>
      <c r="Y17" s="613"/>
      <c r="Z17" s="613"/>
      <c r="AA17" s="613"/>
    </row>
    <row r="18" spans="1:27" s="98" customFormat="1" ht="15.6" customHeight="1" thickTop="1" x14ac:dyDescent="0.2">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 customHeight="1" thickBot="1" x14ac:dyDescent="0.25">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 customHeight="1" thickBot="1" x14ac:dyDescent="0.25">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 customHeight="1" thickBot="1" x14ac:dyDescent="0.25">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 customHeight="1" thickBot="1" x14ac:dyDescent="0.25">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 customHeight="1" thickBot="1" x14ac:dyDescent="0.25">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 customHeight="1" thickBot="1" x14ac:dyDescent="0.25">
      <c r="A24" s="171" t="s">
        <v>448</v>
      </c>
      <c r="B24" s="60" t="s">
        <v>280</v>
      </c>
      <c r="C24" s="99"/>
      <c r="D24" s="73" t="s">
        <v>49</v>
      </c>
      <c r="E24" s="102"/>
      <c r="G24" s="192">
        <v>3</v>
      </c>
      <c r="H24" s="193" t="s">
        <v>449</v>
      </c>
      <c r="I24" s="195" t="s">
        <v>500</v>
      </c>
      <c r="P24" s="184"/>
      <c r="Q24" s="597" t="s">
        <v>930</v>
      </c>
      <c r="R24" s="598"/>
      <c r="S24" s="598"/>
      <c r="T24" s="598"/>
      <c r="U24" s="598"/>
      <c r="V24" s="598"/>
      <c r="W24" s="598"/>
      <c r="X24" s="598"/>
      <c r="Y24" s="598"/>
      <c r="Z24" s="598"/>
      <c r="AA24" s="598"/>
    </row>
    <row r="25" spans="1:27" s="98" customFormat="1" ht="12.9" customHeight="1" thickBot="1" x14ac:dyDescent="0.25">
      <c r="A25" s="171" t="s">
        <v>450</v>
      </c>
      <c r="B25" s="98" t="s">
        <v>281</v>
      </c>
      <c r="D25" s="106">
        <v>0</v>
      </c>
      <c r="E25" s="100" t="s">
        <v>501</v>
      </c>
      <c r="G25" s="192">
        <v>4</v>
      </c>
      <c r="H25" s="193" t="s">
        <v>451</v>
      </c>
      <c r="I25" s="195" t="s">
        <v>502</v>
      </c>
      <c r="P25" s="184"/>
      <c r="Q25" s="597"/>
      <c r="R25" s="598"/>
      <c r="S25" s="598"/>
      <c r="T25" s="598"/>
      <c r="U25" s="598"/>
      <c r="V25" s="598"/>
      <c r="W25" s="598"/>
      <c r="X25" s="598"/>
      <c r="Y25" s="598"/>
      <c r="Z25" s="598"/>
      <c r="AA25" s="598"/>
    </row>
    <row r="26" spans="1:27" s="98" customFormat="1" ht="12.9" customHeight="1" thickBot="1" x14ac:dyDescent="0.25">
      <c r="A26" s="171" t="s">
        <v>452</v>
      </c>
      <c r="B26" s="147" t="s">
        <v>305</v>
      </c>
      <c r="C26" s="99"/>
      <c r="D26" s="73" t="s">
        <v>49</v>
      </c>
      <c r="E26" s="102"/>
      <c r="G26" s="192">
        <v>5</v>
      </c>
      <c r="H26" s="193" t="s">
        <v>453</v>
      </c>
      <c r="I26" s="195" t="s">
        <v>500</v>
      </c>
      <c r="P26" s="184"/>
      <c r="Q26" s="597"/>
      <c r="R26" s="598"/>
      <c r="S26" s="598"/>
      <c r="T26" s="598"/>
      <c r="U26" s="598"/>
      <c r="V26" s="598"/>
      <c r="W26" s="598"/>
      <c r="X26" s="598"/>
      <c r="Y26" s="598"/>
      <c r="Z26" s="598"/>
      <c r="AA26" s="598"/>
    </row>
    <row r="27" spans="1:27" s="98" customFormat="1" ht="12.9" customHeight="1" thickBot="1" x14ac:dyDescent="0.25">
      <c r="A27" s="172" t="s">
        <v>454</v>
      </c>
      <c r="B27" s="81" t="s">
        <v>306</v>
      </c>
      <c r="C27" s="107"/>
      <c r="D27" s="106">
        <v>0</v>
      </c>
      <c r="E27" s="108" t="s">
        <v>501</v>
      </c>
      <c r="G27" s="190"/>
      <c r="H27" s="117"/>
      <c r="I27" s="127"/>
      <c r="P27" s="184"/>
      <c r="Q27" s="597"/>
      <c r="R27" s="598"/>
      <c r="S27" s="598"/>
      <c r="T27" s="598"/>
      <c r="U27" s="598"/>
      <c r="V27" s="598"/>
      <c r="W27" s="598"/>
      <c r="X27" s="598"/>
      <c r="Y27" s="598"/>
      <c r="Z27" s="598"/>
      <c r="AA27" s="598"/>
    </row>
    <row r="28" spans="1:27" s="98" customFormat="1" ht="3" customHeight="1" thickTop="1" x14ac:dyDescent="0.15">
      <c r="P28" s="184"/>
      <c r="Q28" s="274"/>
      <c r="R28" s="186"/>
      <c r="S28" s="186"/>
      <c r="T28" s="186"/>
      <c r="U28" s="186"/>
      <c r="V28" s="186"/>
      <c r="W28" s="186"/>
      <c r="X28" s="186"/>
      <c r="Y28" s="186"/>
      <c r="Z28" s="186"/>
      <c r="AA28" s="186"/>
    </row>
    <row r="29" spans="1:27" s="98" customFormat="1" ht="14.1" customHeight="1" thickBot="1" x14ac:dyDescent="0.2">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x14ac:dyDescent="0.2">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 customHeight="1" thickBot="1" x14ac:dyDescent="0.2">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 customHeight="1" thickBot="1" x14ac:dyDescent="0.25">
      <c r="A32" s="174" t="s">
        <v>457</v>
      </c>
      <c r="B32" s="60" t="s">
        <v>309</v>
      </c>
      <c r="C32" s="62"/>
      <c r="D32" s="58" t="s">
        <v>40</v>
      </c>
      <c r="E32" s="113"/>
      <c r="F32" s="177"/>
      <c r="G32" s="76"/>
      <c r="H32" s="115"/>
      <c r="I32" s="102"/>
      <c r="J32" s="114"/>
      <c r="K32" s="407"/>
      <c r="L32" s="407"/>
      <c r="M32" s="407"/>
      <c r="N32" s="407"/>
      <c r="O32" s="407"/>
      <c r="P32" s="184"/>
      <c r="Q32" s="597" t="s">
        <v>932</v>
      </c>
      <c r="R32" s="605"/>
      <c r="S32" s="605"/>
      <c r="T32" s="605"/>
      <c r="U32" s="605"/>
      <c r="V32" s="605"/>
      <c r="W32" s="605"/>
      <c r="X32" s="605"/>
      <c r="Y32" s="605"/>
      <c r="Z32" s="605"/>
      <c r="AA32" s="605"/>
    </row>
    <row r="33" spans="1:27" s="98" customFormat="1" ht="12.9" customHeight="1" thickBot="1" x14ac:dyDescent="0.25">
      <c r="A33" s="174" t="s">
        <v>458</v>
      </c>
      <c r="B33" s="60" t="s">
        <v>315</v>
      </c>
      <c r="C33" s="62"/>
      <c r="D33" s="58" t="s">
        <v>40</v>
      </c>
      <c r="E33" s="113"/>
      <c r="F33" s="177"/>
      <c r="G33" s="76"/>
      <c r="H33" s="115"/>
      <c r="I33" s="102"/>
      <c r="J33" s="114"/>
      <c r="K33" s="407"/>
      <c r="L33" s="407"/>
      <c r="M33" s="407"/>
      <c r="N33" s="407"/>
      <c r="O33" s="407"/>
      <c r="P33" s="184"/>
      <c r="Q33" s="597"/>
      <c r="R33" s="605"/>
      <c r="S33" s="605"/>
      <c r="T33" s="605"/>
      <c r="U33" s="605"/>
      <c r="V33" s="605"/>
      <c r="W33" s="605"/>
      <c r="X33" s="605"/>
      <c r="Y33" s="605"/>
      <c r="Z33" s="605"/>
      <c r="AA33" s="605"/>
    </row>
    <row r="34" spans="1:27" s="98" customFormat="1" ht="12.9" customHeight="1" thickBot="1" x14ac:dyDescent="0.25">
      <c r="A34" s="174" t="s">
        <v>459</v>
      </c>
      <c r="B34" s="61" t="s">
        <v>312</v>
      </c>
      <c r="C34" s="63"/>
      <c r="D34" s="58" t="s">
        <v>40</v>
      </c>
      <c r="E34" s="113"/>
      <c r="F34" s="177"/>
      <c r="G34" s="76"/>
      <c r="H34" s="75"/>
      <c r="I34" s="102"/>
      <c r="J34" s="114"/>
      <c r="K34" s="407"/>
      <c r="L34" s="407"/>
      <c r="M34" s="407"/>
      <c r="N34" s="407"/>
      <c r="O34" s="407"/>
      <c r="P34" s="184"/>
      <c r="Q34" s="597"/>
      <c r="R34" s="605"/>
      <c r="S34" s="605"/>
      <c r="T34" s="605"/>
      <c r="U34" s="605"/>
      <c r="V34" s="605"/>
      <c r="W34" s="605"/>
      <c r="X34" s="605"/>
      <c r="Y34" s="605"/>
      <c r="Z34" s="605"/>
      <c r="AA34" s="605"/>
    </row>
    <row r="35" spans="1:27" s="98" customFormat="1" ht="12.9" customHeight="1" thickBot="1" x14ac:dyDescent="0.25">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 customHeight="1" thickBot="1" x14ac:dyDescent="0.25">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x14ac:dyDescent="0.25">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x14ac:dyDescent="0.25">
      <c r="A38" s="83" t="s">
        <v>283</v>
      </c>
      <c r="B38" s="75"/>
      <c r="C38" s="76"/>
      <c r="D38" s="75"/>
      <c r="E38" s="113"/>
      <c r="F38" s="75"/>
      <c r="G38" s="76"/>
      <c r="H38" s="126" t="s">
        <v>502</v>
      </c>
      <c r="I38" s="97"/>
      <c r="J38" s="114"/>
      <c r="K38" s="407"/>
      <c r="L38" s="407"/>
      <c r="M38" s="407"/>
      <c r="N38" s="407"/>
      <c r="O38" s="407"/>
      <c r="P38" s="184"/>
      <c r="Q38" s="597" t="s">
        <v>934</v>
      </c>
      <c r="R38" s="605"/>
      <c r="S38" s="605"/>
      <c r="T38" s="605"/>
      <c r="U38" s="605"/>
      <c r="V38" s="605"/>
      <c r="W38" s="605"/>
      <c r="X38" s="605"/>
      <c r="Y38" s="605"/>
      <c r="Z38" s="605"/>
      <c r="AA38" s="605"/>
    </row>
    <row r="39" spans="1:27" s="98" customFormat="1" ht="12.9" customHeight="1" thickBot="1" x14ac:dyDescent="0.25">
      <c r="A39" s="173" t="s">
        <v>463</v>
      </c>
      <c r="B39" s="60" t="s">
        <v>272</v>
      </c>
      <c r="C39" s="62"/>
      <c r="D39" s="73" t="s">
        <v>365</v>
      </c>
      <c r="E39" s="113"/>
      <c r="F39" s="176" t="s">
        <v>464</v>
      </c>
      <c r="G39" s="76"/>
      <c r="H39" s="73" t="s">
        <v>49</v>
      </c>
      <c r="I39" s="102"/>
      <c r="J39" s="114"/>
      <c r="K39" s="407"/>
      <c r="L39" s="407"/>
      <c r="M39" s="407"/>
      <c r="N39" s="407"/>
      <c r="O39" s="407"/>
      <c r="P39" s="184"/>
      <c r="Q39" s="597"/>
      <c r="R39" s="605"/>
      <c r="S39" s="605"/>
      <c r="T39" s="605"/>
      <c r="U39" s="605"/>
      <c r="V39" s="605"/>
      <c r="W39" s="605"/>
      <c r="X39" s="605"/>
      <c r="Y39" s="605"/>
      <c r="Z39" s="605"/>
      <c r="AA39" s="605"/>
    </row>
    <row r="40" spans="1:27" s="98" customFormat="1" ht="12.9" customHeight="1" thickBot="1" x14ac:dyDescent="0.25">
      <c r="A40" s="174" t="s">
        <v>465</v>
      </c>
      <c r="B40" s="60" t="s">
        <v>274</v>
      </c>
      <c r="C40" s="62"/>
      <c r="D40" s="106">
        <v>42000</v>
      </c>
      <c r="E40" s="114" t="s">
        <v>505</v>
      </c>
      <c r="F40" s="178" t="s">
        <v>466</v>
      </c>
      <c r="G40" s="76"/>
      <c r="H40" s="106">
        <v>2700000</v>
      </c>
      <c r="I40" s="100" t="s">
        <v>501</v>
      </c>
      <c r="J40" s="114"/>
      <c r="K40" s="407"/>
      <c r="L40" s="407"/>
      <c r="M40" s="407"/>
      <c r="N40" s="407"/>
      <c r="O40" s="407"/>
      <c r="P40" s="184"/>
      <c r="Q40" s="597"/>
      <c r="R40" s="605"/>
      <c r="S40" s="605"/>
      <c r="T40" s="605"/>
      <c r="U40" s="605"/>
      <c r="V40" s="605"/>
      <c r="W40" s="605"/>
      <c r="X40" s="605"/>
      <c r="Y40" s="605"/>
      <c r="Z40" s="605"/>
      <c r="AA40" s="605"/>
    </row>
    <row r="41" spans="1:27" s="98" customFormat="1" ht="12.9" customHeight="1" thickBot="1" x14ac:dyDescent="0.25">
      <c r="A41" s="174" t="s">
        <v>467</v>
      </c>
      <c r="B41" s="60" t="s">
        <v>273</v>
      </c>
      <c r="C41" s="62"/>
      <c r="D41" s="73" t="s">
        <v>365</v>
      </c>
      <c r="E41" s="113"/>
      <c r="F41" s="178" t="s">
        <v>468</v>
      </c>
      <c r="G41" s="76"/>
      <c r="H41" s="73" t="s">
        <v>49</v>
      </c>
      <c r="I41" s="102"/>
      <c r="J41" s="114"/>
      <c r="K41" s="407"/>
      <c r="L41" s="407"/>
      <c r="M41" s="407"/>
      <c r="N41" s="407"/>
      <c r="O41" s="407"/>
      <c r="P41" s="184"/>
      <c r="Q41" s="597"/>
      <c r="R41" s="605"/>
      <c r="S41" s="605"/>
      <c r="T41" s="605"/>
      <c r="U41" s="605"/>
      <c r="V41" s="605"/>
      <c r="W41" s="605"/>
      <c r="X41" s="605"/>
      <c r="Y41" s="605"/>
      <c r="Z41" s="605"/>
      <c r="AA41" s="605"/>
    </row>
    <row r="42" spans="1:27" s="98" customFormat="1" ht="12.9" customHeight="1" thickBot="1" x14ac:dyDescent="0.25">
      <c r="A42" s="174" t="s">
        <v>469</v>
      </c>
      <c r="B42" s="60" t="s">
        <v>275</v>
      </c>
      <c r="C42" s="62"/>
      <c r="D42" s="106">
        <v>0</v>
      </c>
      <c r="E42" s="114" t="s">
        <v>505</v>
      </c>
      <c r="F42" s="178" t="s">
        <v>470</v>
      </c>
      <c r="G42" s="76"/>
      <c r="H42" s="106">
        <v>0</v>
      </c>
      <c r="I42" s="120" t="s">
        <v>501</v>
      </c>
      <c r="J42" s="114"/>
      <c r="K42" s="407"/>
      <c r="L42" s="407"/>
      <c r="M42" s="407"/>
      <c r="N42" s="407"/>
      <c r="O42" s="407"/>
      <c r="P42" s="184"/>
      <c r="Q42" s="597"/>
      <c r="R42" s="605"/>
      <c r="S42" s="605"/>
      <c r="T42" s="605"/>
      <c r="U42" s="605"/>
      <c r="V42" s="605"/>
      <c r="W42" s="605"/>
      <c r="X42" s="605"/>
      <c r="Y42" s="605"/>
      <c r="Z42" s="605"/>
      <c r="AA42" s="605"/>
    </row>
    <row r="43" spans="1:27" s="98" customFormat="1" ht="12.9" customHeight="1" thickBot="1" x14ac:dyDescent="0.25">
      <c r="A43" s="174" t="s">
        <v>471</v>
      </c>
      <c r="B43" s="148" t="s">
        <v>303</v>
      </c>
      <c r="C43" s="62"/>
      <c r="D43" s="73" t="s">
        <v>365</v>
      </c>
      <c r="E43" s="113"/>
      <c r="F43" s="178" t="s">
        <v>472</v>
      </c>
      <c r="G43" s="76"/>
      <c r="H43" s="73" t="s">
        <v>49</v>
      </c>
      <c r="I43" s="121"/>
      <c r="J43" s="114"/>
      <c r="K43" s="407"/>
      <c r="L43" s="407"/>
      <c r="M43" s="407"/>
      <c r="N43" s="407"/>
      <c r="O43" s="407"/>
      <c r="P43" s="184"/>
      <c r="Q43" s="597"/>
      <c r="R43" s="605"/>
      <c r="S43" s="605"/>
      <c r="T43" s="605"/>
      <c r="U43" s="605"/>
      <c r="V43" s="605"/>
      <c r="W43" s="605"/>
      <c r="X43" s="605"/>
      <c r="Y43" s="605"/>
      <c r="Z43" s="605"/>
      <c r="AA43" s="605"/>
    </row>
    <row r="44" spans="1:27" s="98" customFormat="1" ht="12.9" customHeight="1" thickBot="1" x14ac:dyDescent="0.25">
      <c r="A44" s="175" t="s">
        <v>473</v>
      </c>
      <c r="B44" s="85" t="s">
        <v>304</v>
      </c>
      <c r="C44" s="69"/>
      <c r="D44" s="106">
        <v>3500</v>
      </c>
      <c r="E44" s="116" t="s">
        <v>505</v>
      </c>
      <c r="F44" s="180" t="s">
        <v>474</v>
      </c>
      <c r="G44" s="118"/>
      <c r="H44" s="106">
        <v>0</v>
      </c>
      <c r="I44" s="120" t="s">
        <v>501</v>
      </c>
      <c r="J44" s="114"/>
      <c r="K44" s="407"/>
      <c r="L44" s="407"/>
      <c r="M44" s="407"/>
      <c r="N44" s="407"/>
      <c r="O44" s="407"/>
      <c r="P44" s="184"/>
      <c r="Q44" s="597"/>
      <c r="R44" s="605"/>
      <c r="S44" s="605"/>
      <c r="T44" s="605"/>
      <c r="U44" s="605"/>
      <c r="V44" s="605"/>
      <c r="W44" s="605"/>
      <c r="X44" s="605"/>
      <c r="Y44" s="605"/>
      <c r="Z44" s="605"/>
      <c r="AA44" s="605"/>
    </row>
    <row r="45" spans="1:27" s="98" customFormat="1" ht="6" customHeight="1" thickTop="1" thickBot="1" x14ac:dyDescent="0.25">
      <c r="A45" s="78"/>
      <c r="B45" s="78"/>
      <c r="C45" s="84"/>
      <c r="D45" s="78"/>
      <c r="E45" s="119"/>
      <c r="F45" s="78"/>
      <c r="G45" s="84"/>
      <c r="H45" s="78"/>
      <c r="I45" s="123"/>
      <c r="J45" s="114"/>
      <c r="K45" s="407"/>
      <c r="L45" s="407"/>
      <c r="M45" s="407"/>
      <c r="N45" s="407"/>
      <c r="O45" s="407"/>
      <c r="P45" s="184"/>
      <c r="Q45" s="597"/>
      <c r="R45" s="605"/>
      <c r="S45" s="605"/>
      <c r="T45" s="605"/>
      <c r="U45" s="605"/>
      <c r="V45" s="605"/>
      <c r="W45" s="605"/>
      <c r="X45" s="605"/>
      <c r="Y45" s="605"/>
      <c r="Z45" s="605"/>
      <c r="AA45" s="605"/>
    </row>
    <row r="46" spans="1:27" s="98" customFormat="1" ht="15.6" customHeight="1" thickTop="1" thickBot="1" x14ac:dyDescent="0.25">
      <c r="A46" s="86" t="s">
        <v>311</v>
      </c>
      <c r="B46" s="75"/>
      <c r="C46" s="76"/>
      <c r="D46" s="75"/>
      <c r="E46" s="113"/>
      <c r="F46" s="75"/>
      <c r="G46" s="76"/>
      <c r="H46" s="126" t="s">
        <v>502</v>
      </c>
      <c r="I46" s="97"/>
      <c r="J46" s="114"/>
      <c r="K46" s="407"/>
      <c r="L46" s="407"/>
      <c r="M46" s="407"/>
      <c r="N46" s="407"/>
      <c r="O46" s="407"/>
      <c r="P46" s="184"/>
      <c r="Q46" s="597"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R46" s="606"/>
      <c r="S46" s="606"/>
      <c r="T46" s="606"/>
      <c r="U46" s="606"/>
      <c r="V46" s="606"/>
      <c r="W46" s="606"/>
      <c r="X46" s="606"/>
      <c r="Y46" s="606"/>
      <c r="Z46" s="606"/>
      <c r="AA46" s="606"/>
    </row>
    <row r="47" spans="1:27" s="98" customFormat="1" ht="12.9" customHeight="1" thickBot="1" x14ac:dyDescent="0.25">
      <c r="A47" s="174" t="s">
        <v>475</v>
      </c>
      <c r="B47" s="60" t="s">
        <v>0</v>
      </c>
      <c r="C47" s="62"/>
      <c r="D47" s="58">
        <v>0</v>
      </c>
      <c r="E47" s="114" t="s">
        <v>48</v>
      </c>
      <c r="F47" s="176" t="s">
        <v>476</v>
      </c>
      <c r="G47" s="76"/>
      <c r="H47" s="58">
        <v>2</v>
      </c>
      <c r="I47" s="100" t="s">
        <v>48</v>
      </c>
      <c r="J47" s="114"/>
      <c r="K47" s="407"/>
      <c r="L47" s="407"/>
      <c r="M47" s="407"/>
      <c r="N47" s="407"/>
      <c r="O47" s="407"/>
      <c r="P47" s="184"/>
      <c r="Q47" s="607"/>
      <c r="R47" s="606"/>
      <c r="S47" s="606"/>
      <c r="T47" s="606"/>
      <c r="U47" s="606"/>
      <c r="V47" s="606"/>
      <c r="W47" s="606"/>
      <c r="X47" s="606"/>
      <c r="Y47" s="606"/>
      <c r="Z47" s="606"/>
      <c r="AA47" s="606"/>
    </row>
    <row r="48" spans="1:27" s="98" customFormat="1" ht="12.9" customHeight="1" thickBot="1" x14ac:dyDescent="0.25">
      <c r="A48" s="174" t="s">
        <v>477</v>
      </c>
      <c r="B48" s="60" t="s">
        <v>1</v>
      </c>
      <c r="C48" s="62"/>
      <c r="D48" s="58">
        <v>0</v>
      </c>
      <c r="E48" s="114" t="s">
        <v>48</v>
      </c>
      <c r="F48" s="178" t="s">
        <v>478</v>
      </c>
      <c r="G48" s="76"/>
      <c r="H48" s="58">
        <v>0</v>
      </c>
      <c r="I48" s="100" t="s">
        <v>48</v>
      </c>
      <c r="J48" s="114"/>
      <c r="K48" s="407"/>
      <c r="L48" s="407"/>
      <c r="M48" s="407"/>
      <c r="N48" s="407"/>
      <c r="O48" s="407"/>
      <c r="P48" s="184"/>
      <c r="Q48" s="607"/>
      <c r="R48" s="606"/>
      <c r="S48" s="606"/>
      <c r="T48" s="606"/>
      <c r="U48" s="606"/>
      <c r="V48" s="606"/>
      <c r="W48" s="606"/>
      <c r="X48" s="606"/>
      <c r="Y48" s="606"/>
      <c r="Z48" s="606"/>
      <c r="AA48" s="606"/>
    </row>
    <row r="49" spans="1:27" s="98" customFormat="1" ht="12.9" customHeight="1" thickBot="1" x14ac:dyDescent="0.25">
      <c r="A49" s="174" t="s">
        <v>479</v>
      </c>
      <c r="B49" s="60" t="s">
        <v>2</v>
      </c>
      <c r="C49" s="62"/>
      <c r="D49" s="58">
        <v>1</v>
      </c>
      <c r="E49" s="114" t="s">
        <v>48</v>
      </c>
      <c r="F49" s="178" t="s">
        <v>480</v>
      </c>
      <c r="G49" s="76"/>
      <c r="H49" s="58">
        <v>0</v>
      </c>
      <c r="I49" s="100" t="s">
        <v>48</v>
      </c>
      <c r="J49" s="114"/>
      <c r="K49" s="407"/>
      <c r="L49" s="407"/>
      <c r="M49" s="407"/>
      <c r="N49" s="407"/>
      <c r="O49" s="407"/>
      <c r="P49" s="184"/>
      <c r="Q49" s="607"/>
      <c r="R49" s="606"/>
      <c r="S49" s="606"/>
      <c r="T49" s="606"/>
      <c r="U49" s="606"/>
      <c r="V49" s="606"/>
      <c r="W49" s="606"/>
      <c r="X49" s="606"/>
      <c r="Y49" s="606"/>
      <c r="Z49" s="606"/>
      <c r="AA49" s="606"/>
    </row>
    <row r="50" spans="1:27" s="98" customFormat="1" ht="12.9" customHeight="1" thickBot="1" x14ac:dyDescent="0.25">
      <c r="A50" s="174" t="s">
        <v>481</v>
      </c>
      <c r="B50" s="60" t="s">
        <v>3</v>
      </c>
      <c r="C50" s="62"/>
      <c r="D50" s="58">
        <v>0</v>
      </c>
      <c r="E50" s="114" t="s">
        <v>48</v>
      </c>
      <c r="F50" s="178" t="s">
        <v>482</v>
      </c>
      <c r="G50" s="76"/>
      <c r="H50" s="58">
        <v>0</v>
      </c>
      <c r="I50" s="100" t="s">
        <v>48</v>
      </c>
      <c r="J50" s="114"/>
      <c r="K50" s="407"/>
      <c r="L50" s="407"/>
      <c r="M50" s="407"/>
      <c r="N50" s="407"/>
      <c r="O50" s="407"/>
      <c r="P50" s="184"/>
      <c r="Q50" s="597" t="s">
        <v>619</v>
      </c>
      <c r="R50" s="605"/>
      <c r="S50" s="605"/>
      <c r="T50" s="605"/>
      <c r="U50" s="605"/>
      <c r="V50" s="605"/>
      <c r="W50" s="605"/>
      <c r="X50" s="605"/>
      <c r="Y50" s="605"/>
      <c r="Z50" s="605"/>
      <c r="AA50" s="605"/>
    </row>
    <row r="51" spans="1:27" s="98" customFormat="1" ht="12.9" customHeight="1" thickBot="1" x14ac:dyDescent="0.25">
      <c r="A51" s="174" t="s">
        <v>483</v>
      </c>
      <c r="B51" s="60" t="s">
        <v>4</v>
      </c>
      <c r="C51" s="62"/>
      <c r="D51" s="58">
        <v>0</v>
      </c>
      <c r="E51" s="114" t="s">
        <v>48</v>
      </c>
      <c r="F51" s="178" t="s">
        <v>484</v>
      </c>
      <c r="G51" s="76"/>
      <c r="H51" s="58">
        <v>0</v>
      </c>
      <c r="I51" s="100" t="s">
        <v>48</v>
      </c>
      <c r="J51" s="114"/>
      <c r="K51" s="407"/>
      <c r="L51" s="407"/>
      <c r="M51" s="407"/>
      <c r="N51" s="407"/>
      <c r="O51" s="407"/>
      <c r="P51" s="184"/>
      <c r="Q51" s="597"/>
      <c r="R51" s="605"/>
      <c r="S51" s="605"/>
      <c r="T51" s="605"/>
      <c r="U51" s="605"/>
      <c r="V51" s="605"/>
      <c r="W51" s="605"/>
      <c r="X51" s="605"/>
      <c r="Y51" s="605"/>
      <c r="Z51" s="605"/>
      <c r="AA51" s="605"/>
    </row>
    <row r="52" spans="1:27" s="98" customFormat="1" ht="12.9" customHeight="1" thickBot="1" x14ac:dyDescent="0.25">
      <c r="A52" s="174" t="s">
        <v>485</v>
      </c>
      <c r="B52" s="60" t="s">
        <v>5</v>
      </c>
      <c r="C52" s="62"/>
      <c r="D52" s="58">
        <v>0</v>
      </c>
      <c r="E52" s="114" t="s">
        <v>48</v>
      </c>
      <c r="F52" s="178" t="s">
        <v>486</v>
      </c>
      <c r="G52" s="76"/>
      <c r="H52" s="58">
        <v>0</v>
      </c>
      <c r="I52" s="100" t="s">
        <v>48</v>
      </c>
      <c r="J52" s="114"/>
      <c r="K52" s="407"/>
      <c r="L52" s="407"/>
      <c r="M52" s="407"/>
      <c r="N52" s="407"/>
      <c r="O52" s="407"/>
      <c r="P52" s="184"/>
      <c r="Q52" s="597"/>
      <c r="R52" s="605"/>
      <c r="S52" s="605"/>
      <c r="T52" s="605"/>
      <c r="U52" s="605"/>
      <c r="V52" s="605"/>
      <c r="W52" s="605"/>
      <c r="X52" s="605"/>
      <c r="Y52" s="605"/>
      <c r="Z52" s="605"/>
      <c r="AA52" s="605"/>
    </row>
    <row r="53" spans="1:27" s="98" customFormat="1" ht="12.9" customHeight="1" thickBot="1" x14ac:dyDescent="0.25">
      <c r="A53" s="174" t="s">
        <v>487</v>
      </c>
      <c r="B53" s="60" t="s">
        <v>299</v>
      </c>
      <c r="C53" s="62"/>
      <c r="D53" s="58">
        <v>0</v>
      </c>
      <c r="E53" s="114" t="s">
        <v>48</v>
      </c>
      <c r="F53" s="178" t="s">
        <v>488</v>
      </c>
      <c r="G53" s="76"/>
      <c r="H53" s="58">
        <v>0</v>
      </c>
      <c r="I53" s="100" t="s">
        <v>48</v>
      </c>
      <c r="J53" s="114"/>
      <c r="K53" s="407"/>
      <c r="L53" s="407"/>
      <c r="M53" s="407"/>
      <c r="N53" s="407"/>
      <c r="O53" s="407"/>
      <c r="P53" s="184"/>
      <c r="Q53" s="597" t="s">
        <v>394</v>
      </c>
      <c r="R53" s="605"/>
      <c r="S53" s="605"/>
      <c r="T53" s="605"/>
      <c r="U53" s="605"/>
      <c r="V53" s="605"/>
      <c r="W53" s="605"/>
      <c r="X53" s="605"/>
      <c r="Y53" s="605"/>
      <c r="Z53" s="605"/>
      <c r="AA53" s="605"/>
    </row>
    <row r="54" spans="1:27" s="98" customFormat="1" ht="12.9" customHeight="1" thickBot="1" x14ac:dyDescent="0.25">
      <c r="A54" s="174" t="s">
        <v>489</v>
      </c>
      <c r="B54" s="505" t="s">
        <v>300</v>
      </c>
      <c r="C54" s="64"/>
      <c r="D54" s="58">
        <v>0</v>
      </c>
      <c r="E54" s="114" t="s">
        <v>48</v>
      </c>
      <c r="F54" s="178" t="s">
        <v>490</v>
      </c>
      <c r="G54" s="76"/>
      <c r="H54" s="58">
        <v>0</v>
      </c>
      <c r="I54" s="100" t="s">
        <v>48</v>
      </c>
      <c r="J54" s="114"/>
      <c r="K54" s="407"/>
      <c r="L54" s="407"/>
      <c r="M54" s="407"/>
      <c r="N54" s="407"/>
      <c r="O54" s="407"/>
      <c r="P54" s="184"/>
      <c r="Q54" s="597"/>
      <c r="R54" s="605"/>
      <c r="S54" s="605"/>
      <c r="T54" s="605"/>
      <c r="U54" s="605"/>
      <c r="V54" s="605"/>
      <c r="W54" s="605"/>
      <c r="X54" s="605"/>
      <c r="Y54" s="605"/>
      <c r="Z54" s="605"/>
      <c r="AA54" s="605"/>
    </row>
    <row r="55" spans="1:27" s="98" customFormat="1" ht="12.9" customHeight="1" thickBot="1" x14ac:dyDescent="0.25">
      <c r="A55" s="175" t="s">
        <v>491</v>
      </c>
      <c r="B55" s="124" t="s">
        <v>301</v>
      </c>
      <c r="C55" s="82"/>
      <c r="D55" s="58">
        <v>0</v>
      </c>
      <c r="E55" s="116" t="s">
        <v>48</v>
      </c>
      <c r="F55" s="181" t="s">
        <v>492</v>
      </c>
      <c r="G55" s="118"/>
      <c r="H55" s="58">
        <v>0</v>
      </c>
      <c r="I55" s="108" t="s">
        <v>48</v>
      </c>
      <c r="J55" s="114"/>
      <c r="K55" s="407"/>
      <c r="L55" s="407"/>
      <c r="M55" s="407"/>
      <c r="N55" s="407"/>
      <c r="O55" s="407"/>
      <c r="P55" s="184"/>
      <c r="Q55" s="597"/>
      <c r="R55" s="605"/>
      <c r="S55" s="605"/>
      <c r="T55" s="605"/>
      <c r="U55" s="605"/>
      <c r="V55" s="605"/>
      <c r="W55" s="605"/>
      <c r="X55" s="605"/>
      <c r="Y55" s="605"/>
      <c r="Z55" s="605"/>
      <c r="AA55" s="605"/>
    </row>
    <row r="56" spans="1:27" ht="6" customHeight="1" thickTop="1" x14ac:dyDescent="0.2">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x14ac:dyDescent="0.2">
      <c r="P57" s="183"/>
      <c r="Q57" s="186"/>
      <c r="R57" s="186"/>
      <c r="S57" s="186"/>
      <c r="T57" s="186"/>
      <c r="U57" s="186"/>
      <c r="V57" s="186"/>
      <c r="W57" s="186"/>
      <c r="X57" s="186"/>
      <c r="Y57" s="186"/>
      <c r="Z57" s="186"/>
      <c r="AA57" s="186"/>
    </row>
    <row r="58" spans="1:27" x14ac:dyDescent="0.2">
      <c r="B58" t="s">
        <v>307</v>
      </c>
      <c r="P58" s="183"/>
      <c r="Q58" s="186" t="s">
        <v>613</v>
      </c>
      <c r="R58" s="186"/>
      <c r="S58" s="186"/>
      <c r="T58" s="186"/>
      <c r="U58" s="186"/>
      <c r="V58" s="186"/>
      <c r="W58" s="186"/>
      <c r="X58" s="186"/>
      <c r="Y58" s="186"/>
      <c r="Z58" s="186"/>
      <c r="AA58" s="186"/>
    </row>
    <row r="59" spans="1:27" ht="13.5" customHeight="1" x14ac:dyDescent="0.2">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7" t="s">
        <v>624</v>
      </c>
      <c r="R59" s="598"/>
      <c r="S59" s="598"/>
      <c r="T59" s="598"/>
      <c r="U59" s="598"/>
      <c r="V59" s="598"/>
      <c r="W59" s="598"/>
      <c r="X59" s="598"/>
      <c r="Y59" s="598"/>
      <c r="Z59" s="598"/>
      <c r="AA59" s="598"/>
    </row>
    <row r="60" spans="1:27" ht="13.5" customHeight="1" x14ac:dyDescent="0.2">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7"/>
      <c r="R60" s="598"/>
      <c r="S60" s="598"/>
      <c r="T60" s="598"/>
      <c r="U60" s="598"/>
      <c r="V60" s="598"/>
      <c r="W60" s="598"/>
      <c r="X60" s="598"/>
      <c r="Y60" s="598"/>
      <c r="Z60" s="598"/>
      <c r="AA60" s="598"/>
    </row>
    <row r="61" spans="1:27" x14ac:dyDescent="0.2">
      <c r="B61"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P61" s="183"/>
      <c r="Q61" s="597"/>
      <c r="R61" s="598"/>
      <c r="S61" s="598"/>
      <c r="T61" s="598"/>
      <c r="U61" s="598"/>
      <c r="V61" s="598"/>
      <c r="W61" s="598"/>
      <c r="X61" s="598"/>
      <c r="Y61" s="598"/>
      <c r="Z61" s="598"/>
      <c r="AA61" s="598"/>
    </row>
    <row r="62" spans="1:27" ht="13.5" customHeight="1" x14ac:dyDescent="0.2">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P62" s="183"/>
      <c r="Q62" s="597"/>
      <c r="R62" s="598"/>
      <c r="S62" s="598"/>
      <c r="T62" s="598"/>
      <c r="U62" s="598"/>
      <c r="V62" s="598"/>
      <c r="W62" s="598"/>
      <c r="X62" s="598"/>
      <c r="Y62" s="598"/>
      <c r="Z62" s="598"/>
      <c r="AA62" s="598"/>
    </row>
    <row r="63" spans="1:27" ht="13.5" customHeight="1" x14ac:dyDescent="0.2">
      <c r="B63" s="149" t="s">
        <v>410</v>
      </c>
      <c r="C63" s="150"/>
      <c r="D63" s="150"/>
      <c r="E63" s="150"/>
      <c r="F63" s="150"/>
      <c r="G63" s="150"/>
      <c r="H63" s="150"/>
      <c r="P63" s="183"/>
      <c r="Q63" s="597" t="s">
        <v>623</v>
      </c>
      <c r="R63" s="598"/>
      <c r="S63" s="598"/>
      <c r="T63" s="598"/>
      <c r="U63" s="598"/>
      <c r="V63" s="598"/>
      <c r="W63" s="598"/>
      <c r="X63" s="598"/>
      <c r="Y63" s="598"/>
      <c r="Z63" s="598"/>
      <c r="AA63" s="598"/>
    </row>
    <row r="64" spans="1:27" x14ac:dyDescent="0.2">
      <c r="A64" s="57"/>
      <c r="B64" s="196" t="s">
        <v>302</v>
      </c>
      <c r="C64" s="57"/>
      <c r="D64" s="57"/>
      <c r="E64" s="57"/>
      <c r="F64" s="57"/>
      <c r="G64" s="57"/>
      <c r="H64" s="57"/>
      <c r="I64" s="57"/>
      <c r="J64" s="57"/>
      <c r="K64" s="57"/>
      <c r="L64" s="57"/>
      <c r="M64" s="57"/>
      <c r="N64" s="57"/>
      <c r="O64" s="57"/>
      <c r="P64" s="183"/>
      <c r="Q64" s="597"/>
      <c r="R64" s="598"/>
      <c r="S64" s="598"/>
      <c r="T64" s="598"/>
      <c r="U64" s="598"/>
      <c r="V64" s="598"/>
      <c r="W64" s="598"/>
      <c r="X64" s="598"/>
      <c r="Y64" s="598"/>
      <c r="Z64" s="598"/>
      <c r="AA64" s="598"/>
    </row>
    <row r="65" spans="1:27" x14ac:dyDescent="0.2">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7"/>
      <c r="R65" s="598"/>
      <c r="S65" s="598"/>
      <c r="T65" s="598"/>
      <c r="U65" s="598"/>
      <c r="V65" s="598"/>
      <c r="W65" s="598"/>
      <c r="X65" s="598"/>
      <c r="Y65" s="598"/>
      <c r="Z65" s="598"/>
      <c r="AA65" s="598"/>
    </row>
    <row r="66" spans="1:27" x14ac:dyDescent="0.2">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7"/>
      <c r="R66" s="598"/>
      <c r="S66" s="598"/>
      <c r="T66" s="598"/>
      <c r="U66" s="598"/>
      <c r="V66" s="598"/>
      <c r="W66" s="598"/>
      <c r="X66" s="598"/>
      <c r="Y66" s="598"/>
      <c r="Z66" s="598"/>
      <c r="AA66" s="598"/>
    </row>
    <row r="67" spans="1:27" ht="10.5" customHeight="1" x14ac:dyDescent="0.2">
      <c r="A67" s="139"/>
      <c r="B67" s="197" t="s">
        <v>411</v>
      </c>
      <c r="C67" s="139"/>
      <c r="D67" s="139"/>
      <c r="E67" s="139"/>
      <c r="F67" s="139"/>
      <c r="G67" s="139"/>
      <c r="H67" s="139"/>
      <c r="I67" s="139"/>
      <c r="J67" s="139"/>
      <c r="K67" s="139"/>
      <c r="L67" s="139"/>
      <c r="M67" s="139"/>
      <c r="N67" s="139"/>
      <c r="O67" s="139"/>
      <c r="P67" s="139"/>
      <c r="Q67" s="597"/>
      <c r="R67" s="598"/>
      <c r="S67" s="598"/>
      <c r="T67" s="598"/>
      <c r="U67" s="598"/>
      <c r="V67" s="598"/>
      <c r="W67" s="598"/>
      <c r="X67" s="598"/>
      <c r="Y67" s="598"/>
      <c r="Z67" s="598"/>
      <c r="AA67" s="598"/>
    </row>
    <row r="68" spans="1:27" ht="10.5" customHeight="1" x14ac:dyDescent="0.2">
      <c r="B68" s="92" t="s">
        <v>298</v>
      </c>
      <c r="Q68" s="597"/>
      <c r="R68" s="598"/>
      <c r="S68" s="598"/>
      <c r="T68" s="598"/>
      <c r="U68" s="598"/>
      <c r="V68" s="598"/>
      <c r="W68" s="598"/>
      <c r="X68" s="598"/>
      <c r="Y68" s="598"/>
      <c r="Z68" s="598"/>
      <c r="AA68" s="598"/>
    </row>
    <row r="69" spans="1:27" ht="13.5" customHeight="1" x14ac:dyDescent="0.2">
      <c r="A69" s="91"/>
      <c r="B69" s="129" t="s">
        <v>493</v>
      </c>
      <c r="C69" s="130"/>
      <c r="D69" s="131">
        <v>0</v>
      </c>
      <c r="E69" s="132"/>
      <c r="F69" s="608"/>
      <c r="G69" s="609"/>
      <c r="H69" s="609"/>
      <c r="I69" s="610"/>
      <c r="P69" s="183"/>
      <c r="Q69" s="597" t="s">
        <v>625</v>
      </c>
      <c r="R69" s="598"/>
      <c r="S69" s="598"/>
      <c r="T69" s="598"/>
      <c r="U69" s="598"/>
      <c r="V69" s="598"/>
      <c r="W69" s="598"/>
      <c r="X69" s="598"/>
      <c r="Y69" s="598"/>
      <c r="Z69" s="598"/>
      <c r="AA69" s="598"/>
    </row>
    <row r="70" spans="1:27" ht="10.5" customHeight="1" x14ac:dyDescent="0.2">
      <c r="A70" s="93"/>
      <c r="B70" s="133" t="s">
        <v>494</v>
      </c>
      <c r="C70" s="134"/>
      <c r="D70" s="135">
        <v>0</v>
      </c>
      <c r="E70" s="136"/>
      <c r="F70" s="137"/>
      <c r="G70" s="137"/>
      <c r="H70" s="135">
        <v>0</v>
      </c>
      <c r="I70" s="138"/>
      <c r="J70" s="57"/>
      <c r="K70" s="57"/>
      <c r="L70" s="57"/>
      <c r="M70" s="57"/>
      <c r="N70" s="57"/>
      <c r="O70" s="57"/>
      <c r="P70" s="183"/>
      <c r="Q70" s="597"/>
      <c r="R70" s="598"/>
      <c r="S70" s="598"/>
      <c r="T70" s="598"/>
      <c r="U70" s="598"/>
      <c r="V70" s="598"/>
      <c r="W70" s="598"/>
      <c r="X70" s="598"/>
      <c r="Y70" s="598"/>
      <c r="Z70" s="598"/>
      <c r="AA70" s="598"/>
    </row>
    <row r="71" spans="1:27" ht="10.5" customHeight="1" x14ac:dyDescent="0.2">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x14ac:dyDescent="0.2">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x14ac:dyDescent="0.2"/>
  </sheetData>
  <protectedRanges>
    <protectedRange sqref="H8" name="範囲1"/>
    <protectedRange sqref="D19" name="範囲1_1"/>
    <protectedRange sqref="D31" name="範囲1_2"/>
    <protectedRange sqref="H31" name="範囲1_3"/>
  </protectedRanges>
  <mergeCells count="21">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 ref="Q46:AA49"/>
    <mergeCell ref="Q53:AA55"/>
    <mergeCell ref="Q69:AA70"/>
    <mergeCell ref="Q63:AA68"/>
    <mergeCell ref="Q59:AA6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xr:uid="{00000000-0002-0000-0300-000000000000}">
      <formula1>1</formula1>
      <formula2>73051</formula2>
    </dataValidation>
    <dataValidation type="whole" allowBlank="1" showInputMessage="1" showErrorMessage="1" sqref="D10" xr:uid="{00000000-0002-0000-0300-000001000000}">
      <formula1>2000</formula1>
      <formula2>9999</formula2>
    </dataValidation>
    <dataValidation type="list" allowBlank="1" showInputMessage="1" showErrorMessage="1" sqref="D22:D23" xr:uid="{00000000-0002-0000-0300-000002000000}">
      <formula1>$F$3:$F$4</formula1>
    </dataValidation>
    <dataValidation type="date" allowBlank="1" showInputMessage="1" showErrorMessage="1" sqref="H8" xr:uid="{00000000-0002-0000-0300-000003000000}">
      <formula1>1</formula1>
      <formula2>401404</formula2>
    </dataValidation>
    <dataValidation type="list" allowBlank="1" showInputMessage="1" showErrorMessage="1" sqref="H35" xr:uid="{00000000-0002-0000-0300-000004000000}">
      <formula1>$F$12:$F$13</formula1>
    </dataValidation>
  </dataValidations>
  <pageMargins left="0.43307086614173229" right="0.43307086614173229" top="0.35433070866141736" bottom="0.35433070866141736" header="0.11811023622047245" footer="0.11811023622047245"/>
  <pageSetup paperSize="9" scale="6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'C:\Users\FAT019\Desktop\20200325\[海外居住者のための収入等申告書_20200106_5.xlsx]計算シート'!#REF!</xm:f>
          </x14:formula1>
          <xm:sqref>H10 D20:D21 D32:D36</xm:sqref>
        </x14:dataValidation>
        <x14:dataValidation type="list" allowBlank="1" showInputMessage="1" showErrorMessage="1" xr:uid="{00000000-0002-0000-0300-000006000000}">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8"/>
  <sheetViews>
    <sheetView workbookViewId="0">
      <selection activeCell="C51" sqref="C51"/>
    </sheetView>
  </sheetViews>
  <sheetFormatPr defaultColWidth="9" defaultRowHeight="14.4" x14ac:dyDescent="0.2"/>
  <cols>
    <col min="1" max="1" width="2.6640625" style="3" customWidth="1"/>
    <col min="2" max="2" width="4.44140625" style="3" customWidth="1"/>
    <col min="3" max="3" width="6.109375" style="3" customWidth="1"/>
    <col min="4" max="5" width="5.109375" style="3" customWidth="1"/>
    <col min="6" max="6" width="6.6640625" style="3" customWidth="1"/>
    <col min="7" max="8" width="4.109375" style="3" customWidth="1"/>
    <col min="9" max="9" width="5.6640625" style="3" customWidth="1"/>
    <col min="10" max="10" width="4.109375" style="3" customWidth="1"/>
    <col min="11" max="11" width="11" style="3" customWidth="1"/>
    <col min="12" max="12" width="17.109375" style="3" customWidth="1"/>
    <col min="13" max="13" width="6.21875" style="3" customWidth="1"/>
    <col min="14" max="14" width="36.109375" style="3" bestFit="1" customWidth="1"/>
    <col min="15" max="15" width="12.109375" style="3" customWidth="1"/>
    <col min="16" max="16384" width="9" style="3"/>
  </cols>
  <sheetData>
    <row r="1" spans="1:22" x14ac:dyDescent="0.2">
      <c r="A1" s="3" t="s">
        <v>579</v>
      </c>
    </row>
    <row r="3" spans="1:22" ht="16.2" x14ac:dyDescent="0.2">
      <c r="A3" s="7" t="s">
        <v>871</v>
      </c>
      <c r="B3" s="8"/>
      <c r="C3" s="8"/>
      <c r="D3" s="8"/>
      <c r="E3" s="8"/>
      <c r="F3" s="8"/>
      <c r="G3" s="8"/>
      <c r="H3" s="8"/>
      <c r="I3" s="8"/>
      <c r="J3" s="9"/>
      <c r="K3" s="10">
        <v>45280</v>
      </c>
      <c r="L3" s="11"/>
      <c r="M3" s="1"/>
      <c r="N3" s="1"/>
    </row>
    <row r="4" spans="1:22" x14ac:dyDescent="0.2">
      <c r="A4" s="12"/>
      <c r="B4" s="13"/>
      <c r="C4" s="13"/>
      <c r="D4" s="13"/>
      <c r="E4" s="13"/>
      <c r="F4" s="13"/>
      <c r="G4" s="13"/>
      <c r="H4" s="13"/>
      <c r="I4" s="13"/>
      <c r="J4" s="14"/>
      <c r="K4" s="15" t="s">
        <v>507</v>
      </c>
      <c r="L4" s="16"/>
      <c r="M4" s="1"/>
      <c r="N4" s="1"/>
    </row>
    <row r="5" spans="1:22" x14ac:dyDescent="0.2">
      <c r="A5" s="12"/>
      <c r="B5" s="13"/>
      <c r="C5" s="13"/>
      <c r="D5" s="13"/>
      <c r="E5" s="13"/>
      <c r="F5" s="13"/>
      <c r="G5" s="13"/>
      <c r="H5" s="13"/>
      <c r="I5" s="13"/>
      <c r="J5" s="14"/>
      <c r="K5" s="14"/>
      <c r="L5" s="17"/>
      <c r="M5" s="1"/>
      <c r="N5" s="1"/>
    </row>
    <row r="6" spans="1:22" x14ac:dyDescent="0.2">
      <c r="A6" s="12"/>
      <c r="B6" s="13" t="s">
        <v>9</v>
      </c>
      <c r="C6" s="14"/>
      <c r="D6" s="13"/>
      <c r="E6" s="13"/>
      <c r="F6" s="13"/>
      <c r="G6" s="13"/>
      <c r="H6" s="13"/>
      <c r="I6" s="13"/>
      <c r="J6" s="13"/>
      <c r="K6" s="13"/>
      <c r="L6" s="18"/>
      <c r="M6" s="2"/>
      <c r="N6" s="1"/>
    </row>
    <row r="7" spans="1:22" x14ac:dyDescent="0.2">
      <c r="A7" s="12"/>
      <c r="B7" s="13" t="s">
        <v>508</v>
      </c>
      <c r="C7" s="14"/>
      <c r="D7" s="13"/>
      <c r="E7" s="13"/>
      <c r="F7" s="13"/>
      <c r="G7" s="13"/>
      <c r="H7" s="13"/>
      <c r="I7" s="13"/>
      <c r="J7" s="13"/>
      <c r="K7" s="13"/>
      <c r="L7" s="18"/>
      <c r="M7" s="2"/>
      <c r="N7" s="1"/>
    </row>
    <row r="8" spans="1:22" x14ac:dyDescent="0.2">
      <c r="A8" s="12"/>
      <c r="B8" s="13" t="s">
        <v>10</v>
      </c>
      <c r="C8" s="14"/>
      <c r="D8" s="13"/>
      <c r="E8" s="13"/>
      <c r="F8" s="13"/>
      <c r="G8" s="13"/>
      <c r="H8" s="13"/>
      <c r="I8" s="13"/>
      <c r="J8" s="13"/>
      <c r="K8" s="13"/>
      <c r="L8" s="17"/>
      <c r="M8" s="2"/>
      <c r="N8" s="1"/>
    </row>
    <row r="9" spans="1:22" x14ac:dyDescent="0.2">
      <c r="A9" s="12"/>
      <c r="B9" s="13"/>
      <c r="C9" s="19"/>
      <c r="D9" s="19"/>
      <c r="E9" s="14"/>
      <c r="F9" s="20"/>
      <c r="G9" s="14"/>
      <c r="H9" s="13"/>
      <c r="I9" s="14"/>
      <c r="J9" s="13"/>
      <c r="K9" s="13"/>
      <c r="L9" s="17"/>
      <c r="M9" s="2"/>
      <c r="N9" s="1"/>
    </row>
    <row r="10" spans="1:22" x14ac:dyDescent="0.2">
      <c r="A10" s="12"/>
      <c r="B10" s="21" t="s">
        <v>872</v>
      </c>
      <c r="C10" s="14"/>
      <c r="D10" s="14"/>
      <c r="E10" s="14"/>
      <c r="F10" s="20"/>
      <c r="G10" s="14"/>
      <c r="H10" s="13"/>
      <c r="I10" s="14"/>
      <c r="J10" s="13"/>
      <c r="K10" s="13"/>
      <c r="L10" s="17"/>
      <c r="M10" s="2"/>
      <c r="N10" s="1"/>
    </row>
    <row r="11" spans="1:22" x14ac:dyDescent="0.2">
      <c r="A11" s="12"/>
      <c r="B11" s="13"/>
      <c r="C11" s="13"/>
      <c r="D11" s="13"/>
      <c r="E11" s="13"/>
      <c r="F11" s="13"/>
      <c r="G11" s="13"/>
      <c r="H11" s="13"/>
      <c r="I11" s="13"/>
      <c r="J11" s="13"/>
      <c r="K11" s="13"/>
      <c r="L11" s="17"/>
      <c r="M11" s="70" t="s">
        <v>47</v>
      </c>
      <c r="N11" s="70" t="s">
        <v>14</v>
      </c>
      <c r="O11" s="71" t="s">
        <v>15</v>
      </c>
    </row>
    <row r="12" spans="1:22" x14ac:dyDescent="0.2">
      <c r="A12" s="12"/>
      <c r="B12" s="14"/>
      <c r="C12" s="14"/>
      <c r="D12" s="14"/>
      <c r="E12" s="14"/>
      <c r="F12" s="14"/>
      <c r="G12" s="14"/>
      <c r="H12" s="14"/>
      <c r="I12" s="14"/>
      <c r="J12" s="14"/>
      <c r="K12" s="19"/>
      <c r="L12" s="22" t="s">
        <v>11</v>
      </c>
      <c r="M12" s="70">
        <v>1</v>
      </c>
      <c r="N12" s="71" t="s">
        <v>49</v>
      </c>
      <c r="O12" s="71">
        <v>1</v>
      </c>
    </row>
    <row r="13" spans="1:22" x14ac:dyDescent="0.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x14ac:dyDescent="0.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x14ac:dyDescent="0.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x14ac:dyDescent="0.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x14ac:dyDescent="0.2">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x14ac:dyDescent="0.2">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x14ac:dyDescent="0.2">
      <c r="A19" s="12"/>
      <c r="B19" s="25">
        <v>1</v>
      </c>
      <c r="C19" s="25" t="s">
        <v>516</v>
      </c>
      <c r="D19" s="13"/>
      <c r="E19" s="13"/>
      <c r="F19" s="13"/>
      <c r="G19" s="13"/>
      <c r="H19" s="13"/>
      <c r="I19" s="25" t="s">
        <v>8</v>
      </c>
      <c r="J19" s="14"/>
      <c r="K19" s="28" t="s">
        <v>876</v>
      </c>
      <c r="L19" s="30" t="s">
        <v>8</v>
      </c>
      <c r="M19" s="70">
        <v>8</v>
      </c>
      <c r="N19" s="70" t="s">
        <v>791</v>
      </c>
      <c r="O19" s="395">
        <f t="shared" si="0"/>
        <v>152.9496</v>
      </c>
    </row>
    <row r="20" spans="1:15" x14ac:dyDescent="0.2">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x14ac:dyDescent="0.2">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x14ac:dyDescent="0.2">
      <c r="A22" s="12"/>
      <c r="B22" s="25">
        <v>1</v>
      </c>
      <c r="C22" s="25" t="s">
        <v>519</v>
      </c>
      <c r="D22" s="13"/>
      <c r="E22" s="13"/>
      <c r="F22" s="13"/>
      <c r="G22" s="13"/>
      <c r="H22" s="13"/>
      <c r="I22" s="25" t="s">
        <v>8</v>
      </c>
      <c r="J22" s="14"/>
      <c r="K22" s="28" t="s">
        <v>878</v>
      </c>
      <c r="L22" s="30" t="s">
        <v>8</v>
      </c>
      <c r="M22" s="70">
        <v>11</v>
      </c>
      <c r="N22" s="70" t="s">
        <v>794</v>
      </c>
      <c r="O22" s="395">
        <f t="shared" si="0"/>
        <v>37.24606</v>
      </c>
    </row>
    <row r="23" spans="1:15" x14ac:dyDescent="0.2">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x14ac:dyDescent="0.2">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x14ac:dyDescent="0.2">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x14ac:dyDescent="0.2">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x14ac:dyDescent="0.2">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x14ac:dyDescent="0.2">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x14ac:dyDescent="0.2">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x14ac:dyDescent="0.2">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x14ac:dyDescent="0.2">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x14ac:dyDescent="0.2">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x14ac:dyDescent="0.2">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x14ac:dyDescent="0.2">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x14ac:dyDescent="0.2">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x14ac:dyDescent="0.2">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x14ac:dyDescent="0.2">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x14ac:dyDescent="0.2">
      <c r="A38" s="12"/>
      <c r="B38" s="25">
        <v>1</v>
      </c>
      <c r="C38" s="25" t="s">
        <v>536</v>
      </c>
      <c r="D38" s="13"/>
      <c r="E38" s="13"/>
      <c r="F38" s="13"/>
      <c r="G38" s="13"/>
      <c r="H38" s="13"/>
      <c r="I38" s="25" t="s">
        <v>8</v>
      </c>
      <c r="J38" s="14"/>
      <c r="K38" s="28" t="s">
        <v>892</v>
      </c>
      <c r="L38" s="30" t="s">
        <v>8</v>
      </c>
      <c r="M38" s="70">
        <v>27</v>
      </c>
      <c r="N38" s="70" t="s">
        <v>809</v>
      </c>
      <c r="O38" s="395">
        <f t="shared" si="0"/>
        <v>10.309936</v>
      </c>
    </row>
    <row r="39" spans="1:15" x14ac:dyDescent="0.2">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x14ac:dyDescent="0.2">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x14ac:dyDescent="0.2">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x14ac:dyDescent="0.2">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x14ac:dyDescent="0.2">
      <c r="A43" s="12"/>
      <c r="B43" s="25">
        <v>1</v>
      </c>
      <c r="C43" s="25" t="s">
        <v>541</v>
      </c>
      <c r="D43" s="13"/>
      <c r="E43" s="13"/>
      <c r="F43" s="13"/>
      <c r="G43" s="13"/>
      <c r="H43" s="13"/>
      <c r="I43" s="25" t="s">
        <v>8</v>
      </c>
      <c r="J43" s="14"/>
      <c r="K43" s="28" t="s">
        <v>897</v>
      </c>
      <c r="L43" s="30" t="s">
        <v>8</v>
      </c>
      <c r="M43" s="70">
        <v>32</v>
      </c>
      <c r="N43" s="70" t="s">
        <v>814</v>
      </c>
      <c r="O43" s="395">
        <f t="shared" si="0"/>
        <v>20.5349</v>
      </c>
    </row>
    <row r="44" spans="1:15" x14ac:dyDescent="0.2">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x14ac:dyDescent="0.2">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x14ac:dyDescent="0.2">
      <c r="A46" s="12"/>
      <c r="B46" s="25">
        <v>1</v>
      </c>
      <c r="C46" s="25" t="s">
        <v>544</v>
      </c>
      <c r="D46" s="13"/>
      <c r="E46" s="13"/>
      <c r="F46" s="13"/>
      <c r="G46" s="13"/>
      <c r="H46" s="13"/>
      <c r="I46" s="25" t="s">
        <v>8</v>
      </c>
      <c r="J46" s="14"/>
      <c r="K46" s="28" t="s">
        <v>899</v>
      </c>
      <c r="L46" s="30" t="s">
        <v>8</v>
      </c>
      <c r="M46" s="70">
        <v>35</v>
      </c>
      <c r="N46" s="70" t="s">
        <v>817</v>
      </c>
      <c r="O46" s="395">
        <f t="shared" si="0"/>
        <v>0.1727764</v>
      </c>
    </row>
    <row r="47" spans="1:15" x14ac:dyDescent="0.2">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x14ac:dyDescent="0.2">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x14ac:dyDescent="0.2">
      <c r="A49" s="12"/>
      <c r="B49" s="25">
        <v>1</v>
      </c>
      <c r="C49" s="25" t="s">
        <v>547</v>
      </c>
      <c r="D49" s="13"/>
      <c r="E49" s="13"/>
      <c r="F49" s="13"/>
      <c r="G49" s="13"/>
      <c r="H49" s="13"/>
      <c r="I49" s="25" t="s">
        <v>8</v>
      </c>
      <c r="J49" s="14"/>
      <c r="K49" s="28" t="s">
        <v>902</v>
      </c>
      <c r="L49" s="30" t="s">
        <v>8</v>
      </c>
      <c r="M49" s="70">
        <v>38</v>
      </c>
      <c r="N49" s="70" t="s">
        <v>820</v>
      </c>
      <c r="O49" s="395">
        <f t="shared" si="0"/>
        <v>0.49567</v>
      </c>
    </row>
    <row r="50" spans="1:15" x14ac:dyDescent="0.2">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x14ac:dyDescent="0.2">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x14ac:dyDescent="0.2">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x14ac:dyDescent="0.2">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x14ac:dyDescent="0.2">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x14ac:dyDescent="0.2">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x14ac:dyDescent="0.2">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x14ac:dyDescent="0.2">
      <c r="A57" s="12"/>
      <c r="B57" s="25">
        <v>1</v>
      </c>
      <c r="C57" s="25" t="s">
        <v>555</v>
      </c>
      <c r="D57" s="13"/>
      <c r="E57" s="13"/>
      <c r="F57" s="13"/>
      <c r="G57" s="13"/>
      <c r="H57" s="13"/>
      <c r="I57" s="25" t="s">
        <v>8</v>
      </c>
      <c r="J57" s="14"/>
      <c r="K57" s="28" t="s">
        <v>909</v>
      </c>
      <c r="L57" s="30" t="s">
        <v>8</v>
      </c>
      <c r="M57" s="70">
        <v>46</v>
      </c>
      <c r="N57" s="70" t="s">
        <v>828</v>
      </c>
      <c r="O57" s="395">
        <f t="shared" si="0"/>
        <v>28.89048</v>
      </c>
    </row>
    <row r="58" spans="1:15" x14ac:dyDescent="0.2">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x14ac:dyDescent="0.2">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x14ac:dyDescent="0.2">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x14ac:dyDescent="0.2">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x14ac:dyDescent="0.2">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x14ac:dyDescent="0.2">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x14ac:dyDescent="0.2">
      <c r="A64" s="12"/>
      <c r="B64" s="25">
        <v>1</v>
      </c>
      <c r="C64" s="25" t="s">
        <v>562</v>
      </c>
      <c r="D64" s="13"/>
      <c r="E64" s="13"/>
      <c r="F64" s="13"/>
      <c r="G64" s="13"/>
      <c r="H64" s="13"/>
      <c r="I64" s="25" t="s">
        <v>8</v>
      </c>
      <c r="J64" s="14"/>
      <c r="K64" s="28" t="s">
        <v>913</v>
      </c>
      <c r="L64" s="30" t="s">
        <v>8</v>
      </c>
      <c r="M64" s="70">
        <v>53</v>
      </c>
      <c r="N64" s="70" t="s">
        <v>835</v>
      </c>
      <c r="O64" s="395">
        <f t="shared" si="0"/>
        <v>30.16506</v>
      </c>
    </row>
    <row r="65" spans="1:15" x14ac:dyDescent="0.2">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x14ac:dyDescent="0.2">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x14ac:dyDescent="0.2">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x14ac:dyDescent="0.2">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x14ac:dyDescent="0.2">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x14ac:dyDescent="0.2">
      <c r="A70" s="12"/>
      <c r="B70" s="25">
        <v>1</v>
      </c>
      <c r="C70" s="25" t="s">
        <v>568</v>
      </c>
      <c r="D70" s="13"/>
      <c r="E70" s="13"/>
      <c r="F70" s="13"/>
      <c r="G70" s="13"/>
      <c r="H70" s="13"/>
      <c r="I70" s="25" t="s">
        <v>8</v>
      </c>
      <c r="J70" s="14"/>
      <c r="K70" s="28" t="s">
        <v>858</v>
      </c>
      <c r="L70" s="30" t="s">
        <v>8</v>
      </c>
      <c r="M70" s="70">
        <v>59</v>
      </c>
      <c r="N70" s="70" t="s">
        <v>841</v>
      </c>
      <c r="O70" s="395">
        <f t="shared" si="0"/>
        <v>199.6842</v>
      </c>
    </row>
    <row r="71" spans="1:15" x14ac:dyDescent="0.2">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x14ac:dyDescent="0.2">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x14ac:dyDescent="0.2">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x14ac:dyDescent="0.2">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x14ac:dyDescent="0.2">
      <c r="A75" s="12"/>
      <c r="B75" s="14"/>
      <c r="C75" s="14"/>
      <c r="D75" s="14"/>
      <c r="E75" s="14"/>
      <c r="F75" s="33"/>
      <c r="G75" s="34"/>
      <c r="H75" s="19"/>
      <c r="I75" s="33"/>
      <c r="J75" s="13"/>
      <c r="K75" s="35"/>
      <c r="L75" s="36"/>
      <c r="M75" s="4"/>
      <c r="N75" s="1"/>
    </row>
    <row r="76" spans="1:15" x14ac:dyDescent="0.2">
      <c r="A76" s="12"/>
      <c r="B76" s="13" t="s">
        <v>573</v>
      </c>
      <c r="C76" s="14"/>
      <c r="D76" s="13"/>
      <c r="E76" s="13"/>
      <c r="F76" s="37" t="s">
        <v>12</v>
      </c>
      <c r="G76" s="38"/>
      <c r="H76" s="14"/>
      <c r="I76" s="13"/>
      <c r="J76" s="14"/>
      <c r="K76" s="13"/>
      <c r="L76" s="18"/>
      <c r="M76" s="2"/>
      <c r="N76" s="1"/>
    </row>
    <row r="77" spans="1:15" x14ac:dyDescent="0.2">
      <c r="A77" s="39"/>
      <c r="B77" s="40"/>
      <c r="C77" s="41"/>
      <c r="D77" s="42"/>
      <c r="E77" s="42"/>
      <c r="F77" s="43" t="s">
        <v>921</v>
      </c>
      <c r="G77" s="44"/>
      <c r="H77" s="45"/>
      <c r="I77" s="42"/>
      <c r="J77" s="45"/>
      <c r="K77" s="42"/>
      <c r="L77" s="46"/>
      <c r="M77" s="2"/>
      <c r="N77" s="1"/>
    </row>
    <row r="78" spans="1:15" s="6" customFormat="1" ht="13.2" x14ac:dyDescent="0.2">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8"/>
  <sheetViews>
    <sheetView workbookViewId="0">
      <selection activeCell="C51" sqref="C51"/>
    </sheetView>
  </sheetViews>
  <sheetFormatPr defaultColWidth="9" defaultRowHeight="14.4" x14ac:dyDescent="0.2"/>
  <cols>
    <col min="1" max="1" width="2.6640625" style="3" customWidth="1"/>
    <col min="2" max="2" width="4.44140625" style="3" customWidth="1"/>
    <col min="3" max="3" width="6.109375" style="3" customWidth="1"/>
    <col min="4" max="5" width="5.109375" style="3" customWidth="1"/>
    <col min="6" max="6" width="6.6640625" style="3" customWidth="1"/>
    <col min="7" max="8" width="4.109375" style="3" customWidth="1"/>
    <col min="9" max="9" width="5.6640625" style="3" customWidth="1"/>
    <col min="10" max="10" width="4.109375" style="3" customWidth="1"/>
    <col min="11" max="11" width="11" style="3" customWidth="1"/>
    <col min="12" max="12" width="17.109375" style="3" customWidth="1"/>
    <col min="13" max="13" width="6.21875" style="3" customWidth="1"/>
    <col min="14" max="14" width="36.109375" style="3" bestFit="1" customWidth="1"/>
    <col min="15" max="15" width="12.109375" style="3" customWidth="1"/>
    <col min="16" max="16384" width="9" style="3"/>
  </cols>
  <sheetData>
    <row r="1" spans="1:22" x14ac:dyDescent="0.2">
      <c r="A1" s="3" t="s">
        <v>847</v>
      </c>
      <c r="E1" s="3" t="s">
        <v>946</v>
      </c>
    </row>
    <row r="3" spans="1:22" ht="16.2" x14ac:dyDescent="0.2">
      <c r="A3" s="7" t="s">
        <v>947</v>
      </c>
      <c r="B3" s="8"/>
      <c r="C3" s="8"/>
      <c r="D3" s="8"/>
      <c r="E3" s="8"/>
      <c r="F3" s="8"/>
      <c r="G3" s="8"/>
      <c r="H3" s="8"/>
      <c r="I3" s="8"/>
      <c r="J3" s="9"/>
      <c r="K3" s="10">
        <v>45646</v>
      </c>
      <c r="L3" s="11"/>
      <c r="M3" s="1"/>
      <c r="N3" s="1"/>
    </row>
    <row r="4" spans="1:22" x14ac:dyDescent="0.2">
      <c r="A4" s="12"/>
      <c r="B4" s="13"/>
      <c r="C4" s="13"/>
      <c r="D4" s="13"/>
      <c r="E4" s="13"/>
      <c r="F4" s="13"/>
      <c r="G4" s="13"/>
      <c r="H4" s="13"/>
      <c r="I4" s="13"/>
      <c r="J4" s="14"/>
      <c r="K4" s="15" t="s">
        <v>948</v>
      </c>
      <c r="L4" s="16"/>
      <c r="M4" s="1"/>
      <c r="N4" s="1"/>
    </row>
    <row r="5" spans="1:22" x14ac:dyDescent="0.2">
      <c r="A5" s="12"/>
      <c r="B5" s="13"/>
      <c r="C5" s="13"/>
      <c r="D5" s="13"/>
      <c r="E5" s="13"/>
      <c r="F5" s="13"/>
      <c r="G5" s="13"/>
      <c r="H5" s="13"/>
      <c r="I5" s="13"/>
      <c r="J5" s="14"/>
      <c r="K5" s="14"/>
      <c r="L5" s="17"/>
      <c r="M5" s="1"/>
      <c r="N5" s="1"/>
    </row>
    <row r="6" spans="1:22" x14ac:dyDescent="0.2">
      <c r="A6" s="12"/>
      <c r="B6" s="13" t="s">
        <v>9</v>
      </c>
      <c r="C6" s="14"/>
      <c r="D6" s="13"/>
      <c r="E6" s="13"/>
      <c r="F6" s="13"/>
      <c r="G6" s="13"/>
      <c r="H6" s="13"/>
      <c r="I6" s="13"/>
      <c r="J6" s="13"/>
      <c r="K6" s="13"/>
      <c r="L6" s="18"/>
      <c r="M6" s="2"/>
      <c r="N6" s="1"/>
    </row>
    <row r="7" spans="1:22" x14ac:dyDescent="0.2">
      <c r="A7" s="12"/>
      <c r="B7" s="13" t="s">
        <v>949</v>
      </c>
      <c r="C7" s="14"/>
      <c r="D7" s="13"/>
      <c r="E7" s="13"/>
      <c r="F7" s="13"/>
      <c r="G7" s="13"/>
      <c r="H7" s="13"/>
      <c r="I7" s="13"/>
      <c r="J7" s="13"/>
      <c r="K7" s="13"/>
      <c r="L7" s="18"/>
      <c r="M7" s="2"/>
      <c r="N7" s="1"/>
    </row>
    <row r="8" spans="1:22" x14ac:dyDescent="0.2">
      <c r="A8" s="12"/>
      <c r="B8" s="13" t="s">
        <v>10</v>
      </c>
      <c r="C8" s="14"/>
      <c r="D8" s="13"/>
      <c r="E8" s="13"/>
      <c r="F8" s="13"/>
      <c r="G8" s="13"/>
      <c r="H8" s="13"/>
      <c r="I8" s="13"/>
      <c r="J8" s="13"/>
      <c r="K8" s="13"/>
      <c r="L8" s="17"/>
      <c r="M8" s="2"/>
      <c r="N8" s="1"/>
    </row>
    <row r="9" spans="1:22" x14ac:dyDescent="0.2">
      <c r="A9" s="12"/>
      <c r="B9" s="13"/>
      <c r="C9" s="19"/>
      <c r="D9" s="19"/>
      <c r="E9" s="14"/>
      <c r="F9" s="20"/>
      <c r="G9" s="14"/>
      <c r="H9" s="13"/>
      <c r="I9" s="14"/>
      <c r="J9" s="13"/>
      <c r="K9" s="13"/>
      <c r="L9" s="17"/>
      <c r="M9" s="2"/>
      <c r="N9" s="1"/>
    </row>
    <row r="10" spans="1:22" x14ac:dyDescent="0.2">
      <c r="A10" s="12"/>
      <c r="B10" s="21" t="s">
        <v>950</v>
      </c>
      <c r="C10" s="14"/>
      <c r="D10" s="14"/>
      <c r="E10" s="14"/>
      <c r="F10" s="20"/>
      <c r="G10" s="14"/>
      <c r="H10" s="13"/>
      <c r="I10" s="14"/>
      <c r="J10" s="13"/>
      <c r="K10" s="13"/>
      <c r="L10" s="17"/>
      <c r="M10" s="2"/>
      <c r="N10" s="1"/>
    </row>
    <row r="11" spans="1:22" x14ac:dyDescent="0.2">
      <c r="A11" s="12"/>
      <c r="B11" s="13"/>
      <c r="C11" s="13"/>
      <c r="D11" s="13"/>
      <c r="E11" s="13"/>
      <c r="F11" s="13"/>
      <c r="G11" s="13"/>
      <c r="H11" s="13"/>
      <c r="I11" s="13"/>
      <c r="J11" s="13"/>
      <c r="K11" s="13"/>
      <c r="L11" s="17"/>
      <c r="M11" s="362" t="s">
        <v>47</v>
      </c>
      <c r="N11" s="70" t="s">
        <v>14</v>
      </c>
      <c r="O11" s="71" t="s">
        <v>15</v>
      </c>
    </row>
    <row r="12" spans="1:22" x14ac:dyDescent="0.2">
      <c r="A12" s="12"/>
      <c r="B12" s="14"/>
      <c r="C12" s="14"/>
      <c r="D12" s="14"/>
      <c r="E12" s="14"/>
      <c r="F12" s="14"/>
      <c r="G12" s="14"/>
      <c r="H12" s="14"/>
      <c r="I12" s="14"/>
      <c r="J12" s="14"/>
      <c r="K12" s="19"/>
      <c r="L12" s="22" t="s">
        <v>11</v>
      </c>
      <c r="M12" s="362">
        <v>1</v>
      </c>
      <c r="N12" s="71" t="s">
        <v>49</v>
      </c>
      <c r="O12" s="71">
        <v>1</v>
      </c>
    </row>
    <row r="13" spans="1:22" x14ac:dyDescent="0.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x14ac:dyDescent="0.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x14ac:dyDescent="0.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x14ac:dyDescent="0.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x14ac:dyDescent="0.2">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x14ac:dyDescent="0.2">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x14ac:dyDescent="0.2">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x14ac:dyDescent="0.2">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x14ac:dyDescent="0.2">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x14ac:dyDescent="0.2">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x14ac:dyDescent="0.2">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x14ac:dyDescent="0.2">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x14ac:dyDescent="0.2">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x14ac:dyDescent="0.2">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x14ac:dyDescent="0.2">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x14ac:dyDescent="0.2">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x14ac:dyDescent="0.2">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x14ac:dyDescent="0.2">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x14ac:dyDescent="0.2">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x14ac:dyDescent="0.2">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x14ac:dyDescent="0.2">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x14ac:dyDescent="0.2">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x14ac:dyDescent="0.2">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x14ac:dyDescent="0.2">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x14ac:dyDescent="0.2">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x14ac:dyDescent="0.2">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x14ac:dyDescent="0.2">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x14ac:dyDescent="0.2">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x14ac:dyDescent="0.2">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x14ac:dyDescent="0.2">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x14ac:dyDescent="0.2">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x14ac:dyDescent="0.2">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x14ac:dyDescent="0.2">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x14ac:dyDescent="0.2">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x14ac:dyDescent="0.2">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x14ac:dyDescent="0.2">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x14ac:dyDescent="0.2">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x14ac:dyDescent="0.2">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x14ac:dyDescent="0.2">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x14ac:dyDescent="0.2">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x14ac:dyDescent="0.2">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x14ac:dyDescent="0.2">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x14ac:dyDescent="0.2">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x14ac:dyDescent="0.2">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x14ac:dyDescent="0.2">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x14ac:dyDescent="0.2">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x14ac:dyDescent="0.2">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x14ac:dyDescent="0.2">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x14ac:dyDescent="0.2">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x14ac:dyDescent="0.2">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x14ac:dyDescent="0.2">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x14ac:dyDescent="0.2">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x14ac:dyDescent="0.2">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x14ac:dyDescent="0.2">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x14ac:dyDescent="0.2">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x14ac:dyDescent="0.2">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x14ac:dyDescent="0.2">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x14ac:dyDescent="0.2">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x14ac:dyDescent="0.2">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x14ac:dyDescent="0.2">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x14ac:dyDescent="0.2">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x14ac:dyDescent="0.2">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x14ac:dyDescent="0.2">
      <c r="A75" s="12"/>
      <c r="B75" s="14"/>
      <c r="C75" s="14"/>
      <c r="D75" s="14"/>
      <c r="E75" s="14"/>
      <c r="F75" s="33"/>
      <c r="G75" s="34"/>
      <c r="H75" s="19"/>
      <c r="I75" s="33"/>
      <c r="J75" s="13"/>
      <c r="K75" s="35"/>
      <c r="L75" s="36"/>
      <c r="M75" s="4"/>
      <c r="N75" s="1"/>
    </row>
    <row r="76" spans="1:15" x14ac:dyDescent="0.2">
      <c r="A76" s="12"/>
      <c r="B76" s="13" t="s">
        <v>1063</v>
      </c>
      <c r="C76" s="14"/>
      <c r="D76" s="13"/>
      <c r="E76" s="13"/>
      <c r="F76" s="37" t="s">
        <v>12</v>
      </c>
      <c r="G76" s="38"/>
      <c r="H76" s="14"/>
      <c r="I76" s="13"/>
      <c r="J76" s="14"/>
      <c r="K76" s="13"/>
      <c r="L76" s="18"/>
      <c r="M76" s="2"/>
      <c r="N76" s="1"/>
    </row>
    <row r="77" spans="1:15" x14ac:dyDescent="0.2">
      <c r="A77" s="39"/>
      <c r="B77" s="40"/>
      <c r="C77" s="41"/>
      <c r="D77" s="42"/>
      <c r="E77" s="42"/>
      <c r="F77" s="43" t="s">
        <v>1064</v>
      </c>
      <c r="G77" s="44"/>
      <c r="H77" s="45"/>
      <c r="I77" s="42"/>
      <c r="J77" s="45"/>
      <c r="K77" s="42"/>
      <c r="L77" s="46"/>
      <c r="M77" s="2"/>
      <c r="N77" s="1"/>
    </row>
    <row r="78" spans="1:15" s="6" customFormat="1" ht="13.2" x14ac:dyDescent="0.2">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7"/>
  <sheetViews>
    <sheetView workbookViewId="0">
      <selection activeCell="C51" sqref="C51"/>
    </sheetView>
  </sheetViews>
  <sheetFormatPr defaultRowHeight="13.2" x14ac:dyDescent="0.2"/>
  <cols>
    <col min="1" max="1" width="19.33203125" bestFit="1" customWidth="1"/>
    <col min="2" max="2" width="14.33203125" customWidth="1"/>
    <col min="3" max="3" width="12.77734375" customWidth="1"/>
    <col min="4" max="4" width="12.33203125" bestFit="1" customWidth="1"/>
  </cols>
  <sheetData>
    <row r="1" spans="1:10" x14ac:dyDescent="0.2">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x14ac:dyDescent="0.2">
      <c r="A2" s="381" t="s">
        <v>408</v>
      </c>
      <c r="B2" s="377">
        <f>IFERROR(IF(C67=0,DATEDIF(海外居住者のための収入等申告書!F23,計算シート!$C$46,"y"),0),125)</f>
        <v>125</v>
      </c>
      <c r="C2" s="377">
        <f>DATEDIF(海外居住者のための収入等申告書!F35,計算シート!$C$46,"y")</f>
        <v>124</v>
      </c>
      <c r="D2" s="377">
        <f>DATEDIF(海外居住者のための収入等申告書!L35,計算シート!$C$46,"y")</f>
        <v>124</v>
      </c>
      <c r="E2" s="150"/>
      <c r="F2" s="150"/>
      <c r="G2" s="150"/>
    </row>
    <row r="3" spans="1:10" x14ac:dyDescent="0.2">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x14ac:dyDescent="0.2">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x14ac:dyDescent="0.2">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x14ac:dyDescent="0.2">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x14ac:dyDescent="0.2">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x14ac:dyDescent="0.2">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x14ac:dyDescent="0.2">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x14ac:dyDescent="0.2">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x14ac:dyDescent="0.2">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x14ac:dyDescent="0.2">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x14ac:dyDescent="0.2">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x14ac:dyDescent="0.2">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x14ac:dyDescent="0.2">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x14ac:dyDescent="0.2">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x14ac:dyDescent="0.2">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x14ac:dyDescent="0.2">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x14ac:dyDescent="0.2">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x14ac:dyDescent="0.2">
      <c r="A20" s="381" t="s">
        <v>26</v>
      </c>
      <c r="B20" s="375">
        <v>0</v>
      </c>
      <c r="C20" s="375">
        <v>0</v>
      </c>
      <c r="D20" s="375">
        <v>0</v>
      </c>
      <c r="E20" s="150"/>
      <c r="F20" s="377" t="s">
        <v>926</v>
      </c>
      <c r="G20" s="377">
        <v>6</v>
      </c>
    </row>
    <row r="21" spans="1:7" x14ac:dyDescent="0.2">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x14ac:dyDescent="0.2">
      <c r="A22" s="381" t="s">
        <v>31</v>
      </c>
      <c r="B22" s="375">
        <f>T13人的控除!$B$2+IF(C50=1,100000,0)</f>
        <v>430000</v>
      </c>
      <c r="C22" s="375">
        <f>T13人的控除!$B$2+IF(C50=1,100000,0)</f>
        <v>430000</v>
      </c>
      <c r="D22" s="375">
        <f>T13人的控除!B2+IF(C50=1,100000,0)</f>
        <v>430000</v>
      </c>
      <c r="E22" s="150"/>
      <c r="F22" s="377"/>
      <c r="G22" s="377"/>
    </row>
    <row r="23" spans="1:7" x14ac:dyDescent="0.2">
      <c r="A23" s="381" t="s">
        <v>28</v>
      </c>
      <c r="B23" s="375">
        <v>0</v>
      </c>
      <c r="C23" s="375">
        <f>SUM(海外居住者のための収入等申告書!F51:F56,C35:C37,IF(D10="e",1,0))</f>
        <v>2</v>
      </c>
      <c r="D23" s="375">
        <f>SUM(海外居住者のための収入等申告書!L51:L56,D35:D37,IF(C10="e",1,0))</f>
        <v>0</v>
      </c>
      <c r="E23" s="150"/>
      <c r="F23" s="150"/>
      <c r="G23" s="150"/>
    </row>
    <row r="24" spans="1:7" x14ac:dyDescent="0.2">
      <c r="A24" s="381" t="s">
        <v>29</v>
      </c>
      <c r="B24" s="375">
        <f>SUM(B3,B5,B7)*0.15</f>
        <v>0</v>
      </c>
      <c r="C24" s="375">
        <f>SUM(C3,C5,C7)*0.15</f>
        <v>0</v>
      </c>
      <c r="D24" s="375">
        <f>SUM(D3,D5,D7)*0.15</f>
        <v>0</v>
      </c>
      <c r="E24" s="150"/>
      <c r="F24" s="399" t="s">
        <v>1065</v>
      </c>
      <c r="G24" s="399">
        <v>1</v>
      </c>
    </row>
    <row r="25" spans="1:7" x14ac:dyDescent="0.2">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x14ac:dyDescent="0.2">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x14ac:dyDescent="0.2">
      <c r="A27" s="381" t="s">
        <v>267</v>
      </c>
      <c r="B27" s="375">
        <f>SUM(B11:B22,B24)</f>
        <v>690000</v>
      </c>
      <c r="C27" s="375">
        <f>SUM(C11:C22,C24)</f>
        <v>1140000</v>
      </c>
      <c r="D27" s="375">
        <f>SUM(D11:D22,D24)</f>
        <v>430000</v>
      </c>
      <c r="E27" s="150"/>
      <c r="F27" s="399" t="s">
        <v>1071</v>
      </c>
      <c r="G27" s="399">
        <v>4</v>
      </c>
    </row>
    <row r="28" spans="1:7" x14ac:dyDescent="0.2">
      <c r="A28" s="381" t="s">
        <v>30</v>
      </c>
      <c r="B28" s="375">
        <f>IF(B8-B27&lt;0,0,ROUNDDOWN(B8-B27,-3))</f>
        <v>0</v>
      </c>
      <c r="C28" s="375">
        <f>IF(C8-C27&lt;0,0,ROUNDDOWN(C8-C27,-3))</f>
        <v>0</v>
      </c>
      <c r="D28" s="375">
        <f>IF(D8-D27&lt;0,0,ROUNDDOWN(D8-D27,-3))</f>
        <v>0</v>
      </c>
      <c r="E28" s="150"/>
      <c r="F28" s="399" t="s">
        <v>1067</v>
      </c>
      <c r="G28" s="399">
        <v>5</v>
      </c>
    </row>
    <row r="29" spans="1:7" x14ac:dyDescent="0.2">
      <c r="A29" s="381" t="s">
        <v>34</v>
      </c>
      <c r="B29" s="375">
        <f>B28*T16税率等!$B$2/100</f>
        <v>0</v>
      </c>
      <c r="C29" s="375">
        <f>C28*T16税率等!$B$2/100</f>
        <v>0</v>
      </c>
      <c r="D29" s="375">
        <f>D28*T16税率等!$B$2/100</f>
        <v>0</v>
      </c>
      <c r="E29" s="150"/>
      <c r="F29" s="54"/>
      <c r="G29" s="54"/>
    </row>
    <row r="30" spans="1:7" x14ac:dyDescent="0.2">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x14ac:dyDescent="0.2">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x14ac:dyDescent="0.2">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x14ac:dyDescent="0.2">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x14ac:dyDescent="0.2">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x14ac:dyDescent="0.2">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x14ac:dyDescent="0.2">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x14ac:dyDescent="0.2">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x14ac:dyDescent="0.2">
      <c r="A38" s="384" t="s">
        <v>287</v>
      </c>
      <c r="B38" s="387"/>
      <c r="C38" s="377">
        <f>IF(C67=0,IF(AND(SUM(C35:C37)&gt;0,$B$16&gt;0),1,0),0)</f>
        <v>0</v>
      </c>
      <c r="D38" s="377">
        <f>IF(C67=0,IF(AND(SUM(D35:D37)&gt;0,$B$16&gt;0),1,0),0)</f>
        <v>0</v>
      </c>
      <c r="E38" s="150"/>
      <c r="F38" s="150"/>
      <c r="G38" s="150"/>
    </row>
    <row r="39" spans="1:7" x14ac:dyDescent="0.2">
      <c r="A39" s="384" t="s">
        <v>288</v>
      </c>
      <c r="B39" s="387"/>
      <c r="C39" s="377">
        <f>IF(C67=0,IF(AND(SUM(C35:C37)&gt;0,$B$17&gt;0,C40=0),1,0),0)</f>
        <v>0</v>
      </c>
      <c r="D39" s="377">
        <f>IF(C67=0,IF(AND(SUM(D35:D37)&gt;0,$B$17&gt;0,D40=0),1,0),0)</f>
        <v>0</v>
      </c>
      <c r="E39" s="150"/>
      <c r="F39" s="150"/>
      <c r="G39" s="150"/>
    </row>
    <row r="40" spans="1:7" x14ac:dyDescent="0.2">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x14ac:dyDescent="0.2">
      <c r="A41" s="384" t="s">
        <v>313</v>
      </c>
      <c r="B41" s="387"/>
      <c r="C41" s="375">
        <f>SUM(C3,C5)</f>
        <v>0</v>
      </c>
      <c r="D41" s="375">
        <f>SUM(D3,D5)</f>
        <v>0</v>
      </c>
      <c r="E41" s="150"/>
      <c r="F41" s="150"/>
      <c r="G41" s="150"/>
    </row>
    <row r="42" spans="1:7" x14ac:dyDescent="0.2">
      <c r="A42" s="384" t="s">
        <v>314</v>
      </c>
      <c r="B42" s="387"/>
      <c r="C42" s="375">
        <f>C7</f>
        <v>0</v>
      </c>
      <c r="D42" s="375">
        <f>D7</f>
        <v>0</v>
      </c>
      <c r="E42" s="150"/>
      <c r="F42" s="150"/>
      <c r="G42" s="150"/>
    </row>
    <row r="43" spans="1:7" x14ac:dyDescent="0.2">
      <c r="A43" s="384" t="s">
        <v>396</v>
      </c>
      <c r="B43" s="387"/>
      <c r="C43" s="377">
        <f>IFERROR(VLOOKUP(海外居住者のための収入等申告書!L10,計算シート!F15:G22,2,0),0)</f>
        <v>2</v>
      </c>
      <c r="D43" s="392"/>
      <c r="E43" s="150"/>
      <c r="F43" s="150"/>
      <c r="G43" s="150"/>
    </row>
    <row r="44" spans="1:7" x14ac:dyDescent="0.2">
      <c r="A44" s="384" t="s">
        <v>400</v>
      </c>
      <c r="B44" s="387"/>
      <c r="C44" s="377">
        <f>IF(海外居住者のための収入等申告書!D10=0,2020,海外居住者のための収入等申告書!D10)</f>
        <v>2025</v>
      </c>
      <c r="D44" s="392"/>
      <c r="E44" s="150"/>
      <c r="F44" s="150"/>
      <c r="G44" s="150"/>
    </row>
    <row r="45" spans="1:7" x14ac:dyDescent="0.2">
      <c r="A45" s="384" t="s">
        <v>405</v>
      </c>
      <c r="B45" s="387"/>
      <c r="C45" s="377">
        <f>IF(OR(C43=2,C43=6),0,1)</f>
        <v>0</v>
      </c>
      <c r="D45" s="392"/>
      <c r="E45" s="150"/>
      <c r="F45" s="150"/>
      <c r="G45" s="150"/>
    </row>
    <row r="46" spans="1:7" x14ac:dyDescent="0.2">
      <c r="A46" s="384" t="s">
        <v>402</v>
      </c>
      <c r="B46" s="387"/>
      <c r="C46" s="378">
        <f>IF(C45=0,DATE(C44-1,1,1),DATE(C44,1,1))</f>
        <v>45292</v>
      </c>
      <c r="D46" s="392"/>
      <c r="E46" s="150"/>
      <c r="F46" s="150"/>
      <c r="G46" s="150"/>
    </row>
    <row r="47" spans="1:7" x14ac:dyDescent="0.2">
      <c r="A47" s="384" t="s">
        <v>412</v>
      </c>
      <c r="B47" s="387"/>
      <c r="C47" s="379">
        <f>YEAR(前年レート!K3)</f>
        <v>2023</v>
      </c>
      <c r="D47" s="392"/>
      <c r="E47" s="150"/>
      <c r="F47" s="150"/>
      <c r="G47" s="150"/>
    </row>
    <row r="48" spans="1:7" x14ac:dyDescent="0.2">
      <c r="A48" s="384" t="s">
        <v>413</v>
      </c>
      <c r="B48" s="387"/>
      <c r="C48" s="379">
        <f>YEAR(当年レート!K3)</f>
        <v>2024</v>
      </c>
      <c r="D48" s="392"/>
      <c r="E48" s="150"/>
      <c r="F48" s="150"/>
      <c r="G48" s="150"/>
    </row>
    <row r="49" spans="1:7" x14ac:dyDescent="0.2">
      <c r="A49" s="384" t="s">
        <v>414</v>
      </c>
      <c r="B49" s="387"/>
      <c r="C49" s="377">
        <f>IF(YEAR(C46)-1=C47,1,IF(YEAR(C46)-1=C48,2,0))</f>
        <v>1</v>
      </c>
      <c r="D49" s="392"/>
      <c r="E49" s="150"/>
      <c r="F49" s="150"/>
      <c r="G49" s="150"/>
    </row>
    <row r="50" spans="1:7" x14ac:dyDescent="0.2">
      <c r="A50" s="384" t="s">
        <v>580</v>
      </c>
      <c r="B50" s="387"/>
      <c r="C50" s="51">
        <f>IF(C44&lt;=2020,0,IF(AND(C44=2020,C43=2),0,1))</f>
        <v>1</v>
      </c>
      <c r="D50" s="55"/>
    </row>
    <row r="51" spans="1:7" x14ac:dyDescent="0.2">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x14ac:dyDescent="0.2">
      <c r="A52" s="464" t="s">
        <v>1104</v>
      </c>
      <c r="B52" s="465"/>
      <c r="C52" s="541">
        <f>MAX(SUM(C51,C6,C7,C54),0)</f>
        <v>0</v>
      </c>
      <c r="D52" s="541">
        <f>MAX(SUM(D51,D6,D7,D54),0)</f>
        <v>0</v>
      </c>
    </row>
    <row r="53" spans="1:7" x14ac:dyDescent="0.2">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x14ac:dyDescent="0.2">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x14ac:dyDescent="0.2">
      <c r="A55" s="384" t="s">
        <v>634</v>
      </c>
      <c r="B55" s="387"/>
      <c r="C55" s="51">
        <f>IF(YEAR(C46)&gt;2021,1,0)</f>
        <v>1</v>
      </c>
      <c r="D55" s="55"/>
    </row>
    <row r="56" spans="1:7" x14ac:dyDescent="0.2">
      <c r="A56" s="384" t="s">
        <v>635</v>
      </c>
      <c r="B56" s="387"/>
      <c r="C56" s="377">
        <f>IFERROR(DATEDIF(IF(計算シート!C67=0,海外居住者のための収入等申告書!F23,海外居住者のための収入等申告書!F35),C46-1,"y"),125)</f>
        <v>125</v>
      </c>
      <c r="D56" s="55"/>
    </row>
    <row r="57" spans="1:7" x14ac:dyDescent="0.2">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x14ac:dyDescent="0.2">
      <c r="A58" s="384" t="s">
        <v>636</v>
      </c>
      <c r="B58" s="387"/>
      <c r="C58" s="51">
        <f>IF(計算シート!C67=0,IFERROR(IF(AND(C55=1,C56=18,C57&gt;101,C57&lt;=401),1,0),0),0)</f>
        <v>0</v>
      </c>
      <c r="D58" s="55"/>
    </row>
    <row r="59" spans="1:7" x14ac:dyDescent="0.2">
      <c r="A59" s="384" t="s">
        <v>637</v>
      </c>
      <c r="B59" s="387"/>
      <c r="C59" s="51">
        <f>IF(AND(C58=1,SUM(C36)&gt;0,IF(SUM(D36)&gt;0,IF(C34&gt;=D34,1,0),1)&gt;0),7200,0)</f>
        <v>0</v>
      </c>
      <c r="D59" s="51">
        <f>IF(AND(C58=1,SUM(D36)&gt;0,IF(SUM(C36)&gt;0,IF(C34&lt;D34,1,0),1)&gt;0),7200,0)</f>
        <v>0</v>
      </c>
    </row>
    <row r="60" spans="1:7" x14ac:dyDescent="0.2">
      <c r="A60" s="384" t="s">
        <v>638</v>
      </c>
      <c r="B60" s="387"/>
      <c r="C60" s="393">
        <f>IFERROR(MAX(0,C34-C59),C34)</f>
        <v>0</v>
      </c>
      <c r="D60" s="393">
        <f>IFERROR(MAX(0,D34-D59),D34)</f>
        <v>0</v>
      </c>
    </row>
    <row r="61" spans="1:7" x14ac:dyDescent="0.2">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x14ac:dyDescent="0.2">
      <c r="A62" s="384" t="s">
        <v>863</v>
      </c>
      <c r="B62" s="387"/>
      <c r="C62" s="402">
        <f>IF(OR(AND(C44&gt;2023,C43&lt;5),AND(C44&gt;2024,C43&gt;=5),AND(C44=2023,C43=1),AND(C44=2024,C43=5)),1,0)</f>
        <v>1</v>
      </c>
      <c r="D62" s="55"/>
    </row>
    <row r="63" spans="1:7" x14ac:dyDescent="0.2">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x14ac:dyDescent="0.2">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x14ac:dyDescent="0.2">
      <c r="A65" s="464" t="s">
        <v>1068</v>
      </c>
      <c r="B65" s="465"/>
      <c r="C65" s="402">
        <f>IF(OR(AND(C63=1,SUM(C35:C37)&gt;0),AND(D63=1,SUM(D35:D37)&gt;0)),1,0)</f>
        <v>1</v>
      </c>
      <c r="D65" s="198"/>
    </row>
    <row r="66" spans="1:4" x14ac:dyDescent="0.2">
      <c r="A66" s="400" t="s">
        <v>862</v>
      </c>
      <c r="B66" s="401"/>
      <c r="C66" s="460">
        <f>IF(計算シート!C67=0,IF(OR(SUM(C19:D21)&gt;0,SUM(C9:D9)=0),1,0),0)</f>
        <v>0</v>
      </c>
      <c r="D66" s="55"/>
    </row>
    <row r="67" spans="1:4" x14ac:dyDescent="0.2">
      <c r="A67" s="461" t="s">
        <v>928</v>
      </c>
      <c r="B67" s="462"/>
      <c r="C67" s="463">
        <f>IF(VLOOKUP(海外居住者のための収入等申告書!L10,計算シート!F14:G22,2,0)&gt;4,1,0)</f>
        <v>0</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W2"/>
  <sheetViews>
    <sheetView topLeftCell="DR1" workbookViewId="0">
      <selection activeCell="DJ1" sqref="DJ1"/>
    </sheetView>
  </sheetViews>
  <sheetFormatPr defaultRowHeight="13.2" x14ac:dyDescent="0.2"/>
  <cols>
    <col min="1" max="1" width="24.44140625" bestFit="1" customWidth="1"/>
  </cols>
  <sheetData>
    <row r="1" spans="1:153" x14ac:dyDescent="0.2">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x14ac:dyDescent="0.2">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124</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2</v>
      </c>
      <c r="BY2">
        <f t="shared" ca="1" si="1"/>
        <v>2025</v>
      </c>
      <c r="BZ2">
        <f t="shared" ca="1" si="1"/>
        <v>0</v>
      </c>
      <c r="CA2">
        <f t="shared" ca="1" si="1"/>
        <v>45292</v>
      </c>
      <c r="CB2">
        <f t="shared" ca="1" si="1"/>
        <v>2023</v>
      </c>
      <c r="CC2">
        <f t="shared" ca="1" si="1"/>
        <v>2024</v>
      </c>
      <c r="CD2">
        <f t="shared" ca="1" si="1"/>
        <v>1</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124</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79"/>
  <sheetViews>
    <sheetView zoomScaleNormal="100" workbookViewId="0">
      <selection activeCell="C51" sqref="C51"/>
    </sheetView>
  </sheetViews>
  <sheetFormatPr defaultRowHeight="13.2" x14ac:dyDescent="0.2"/>
  <cols>
    <col min="2" max="2" width="9.44140625" style="55" bestFit="1" customWidth="1"/>
    <col min="4" max="4" width="46.44140625" bestFit="1" customWidth="1"/>
  </cols>
  <sheetData>
    <row r="1" spans="1:4" x14ac:dyDescent="0.2">
      <c r="A1" s="50" t="s">
        <v>170</v>
      </c>
      <c r="B1" s="49" t="s">
        <v>50</v>
      </c>
      <c r="C1" s="50" t="s">
        <v>51</v>
      </c>
      <c r="D1" s="50" t="s">
        <v>52</v>
      </c>
    </row>
    <row r="2" spans="1:4" x14ac:dyDescent="0.2">
      <c r="A2" s="50">
        <v>1</v>
      </c>
      <c r="B2" s="49">
        <v>9000000</v>
      </c>
      <c r="C2" s="50" t="s">
        <v>53</v>
      </c>
      <c r="D2" s="50" t="s">
        <v>54</v>
      </c>
    </row>
    <row r="3" spans="1:4" x14ac:dyDescent="0.2">
      <c r="A3" s="50">
        <v>2</v>
      </c>
      <c r="B3" s="49">
        <v>9500000</v>
      </c>
      <c r="C3" s="50" t="s">
        <v>53</v>
      </c>
      <c r="D3" s="50" t="s">
        <v>55</v>
      </c>
    </row>
    <row r="4" spans="1:4" x14ac:dyDescent="0.2">
      <c r="A4" s="50">
        <v>3</v>
      </c>
      <c r="B4" s="49">
        <v>10000000</v>
      </c>
      <c r="C4" s="50" t="s">
        <v>53</v>
      </c>
      <c r="D4" s="50" t="s">
        <v>56</v>
      </c>
    </row>
    <row r="5" spans="1:4" x14ac:dyDescent="0.2">
      <c r="A5" s="50">
        <v>4</v>
      </c>
      <c r="B5" s="49">
        <v>380000</v>
      </c>
      <c r="C5" s="50" t="s">
        <v>53</v>
      </c>
      <c r="D5" s="50" t="s">
        <v>57</v>
      </c>
    </row>
    <row r="6" spans="1:4" x14ac:dyDescent="0.2">
      <c r="A6" s="50">
        <v>5</v>
      </c>
      <c r="B6" s="49">
        <v>400000</v>
      </c>
      <c r="C6" s="50" t="s">
        <v>53</v>
      </c>
      <c r="D6" s="50" t="s">
        <v>58</v>
      </c>
    </row>
    <row r="7" spans="1:4" x14ac:dyDescent="0.2">
      <c r="A7" s="50">
        <v>6</v>
      </c>
      <c r="B7" s="49">
        <v>450000</v>
      </c>
      <c r="C7" s="50" t="s">
        <v>53</v>
      </c>
      <c r="D7" s="50" t="s">
        <v>59</v>
      </c>
    </row>
    <row r="8" spans="1:4" x14ac:dyDescent="0.2">
      <c r="A8" s="50">
        <v>7</v>
      </c>
      <c r="B8" s="49">
        <v>900000</v>
      </c>
      <c r="C8" s="50" t="s">
        <v>53</v>
      </c>
      <c r="D8" s="50" t="s">
        <v>60</v>
      </c>
    </row>
    <row r="9" spans="1:4" x14ac:dyDescent="0.2">
      <c r="A9" s="50">
        <v>8</v>
      </c>
      <c r="B9" s="49">
        <v>950000</v>
      </c>
      <c r="C9" s="50" t="s">
        <v>53</v>
      </c>
      <c r="D9" s="50" t="s">
        <v>61</v>
      </c>
    </row>
    <row r="10" spans="1:4" x14ac:dyDescent="0.2">
      <c r="A10" s="50">
        <v>9</v>
      </c>
      <c r="B10" s="51">
        <v>1000000</v>
      </c>
      <c r="C10" s="50" t="s">
        <v>53</v>
      </c>
      <c r="D10" s="50" t="s">
        <v>62</v>
      </c>
    </row>
    <row r="11" spans="1:4" x14ac:dyDescent="0.2">
      <c r="A11" s="50">
        <v>10</v>
      </c>
      <c r="B11" s="51">
        <v>1050000</v>
      </c>
      <c r="C11" s="50" t="s">
        <v>53</v>
      </c>
      <c r="D11" s="50" t="s">
        <v>63</v>
      </c>
    </row>
    <row r="12" spans="1:4" x14ac:dyDescent="0.2">
      <c r="A12" s="50">
        <v>11</v>
      </c>
      <c r="B12" s="51">
        <v>1100000</v>
      </c>
      <c r="C12" s="50" t="s">
        <v>53</v>
      </c>
      <c r="D12" s="50" t="s">
        <v>64</v>
      </c>
    </row>
    <row r="13" spans="1:4" x14ac:dyDescent="0.2">
      <c r="A13" s="50">
        <v>12</v>
      </c>
      <c r="B13" s="51">
        <v>1150000</v>
      </c>
      <c r="C13" s="50" t="s">
        <v>53</v>
      </c>
      <c r="D13" s="50" t="s">
        <v>65</v>
      </c>
    </row>
    <row r="14" spans="1:4" x14ac:dyDescent="0.2">
      <c r="A14" s="50">
        <v>13</v>
      </c>
      <c r="B14" s="51">
        <v>1200000</v>
      </c>
      <c r="C14" s="50" t="s">
        <v>53</v>
      </c>
      <c r="D14" s="50" t="s">
        <v>66</v>
      </c>
    </row>
    <row r="15" spans="1:4" x14ac:dyDescent="0.2">
      <c r="A15" s="50">
        <v>14</v>
      </c>
      <c r="B15" s="51">
        <v>1230000</v>
      </c>
      <c r="C15" s="50" t="s">
        <v>53</v>
      </c>
      <c r="D15" s="50" t="s">
        <v>67</v>
      </c>
    </row>
    <row r="16" spans="1:4" x14ac:dyDescent="0.2">
      <c r="A16" s="50">
        <v>15</v>
      </c>
      <c r="B16" s="49">
        <v>551000</v>
      </c>
      <c r="C16" s="50" t="s">
        <v>53</v>
      </c>
      <c r="D16" s="50" t="s">
        <v>68</v>
      </c>
    </row>
    <row r="17" spans="1:4" x14ac:dyDescent="0.2">
      <c r="A17" s="50">
        <v>16</v>
      </c>
      <c r="B17" s="49">
        <v>1619000</v>
      </c>
      <c r="C17" s="50" t="s">
        <v>53</v>
      </c>
      <c r="D17" s="50" t="s">
        <v>69</v>
      </c>
    </row>
    <row r="18" spans="1:4" x14ac:dyDescent="0.2">
      <c r="A18" s="50">
        <v>17</v>
      </c>
      <c r="B18" s="49">
        <v>1620000</v>
      </c>
      <c r="C18" s="50" t="s">
        <v>53</v>
      </c>
      <c r="D18" s="50" t="s">
        <v>70</v>
      </c>
    </row>
    <row r="19" spans="1:4" x14ac:dyDescent="0.2">
      <c r="A19" s="50">
        <v>18</v>
      </c>
      <c r="B19" s="49">
        <v>1622000</v>
      </c>
      <c r="C19" s="50" t="s">
        <v>53</v>
      </c>
      <c r="D19" s="50" t="s">
        <v>71</v>
      </c>
    </row>
    <row r="20" spans="1:4" x14ac:dyDescent="0.2">
      <c r="A20" s="50">
        <v>19</v>
      </c>
      <c r="B20" s="49">
        <v>1624000</v>
      </c>
      <c r="C20" s="50" t="s">
        <v>53</v>
      </c>
      <c r="D20" s="50" t="s">
        <v>72</v>
      </c>
    </row>
    <row r="21" spans="1:4" x14ac:dyDescent="0.2">
      <c r="A21" s="50">
        <v>20</v>
      </c>
      <c r="B21" s="49">
        <v>1628000</v>
      </c>
      <c r="C21" s="50" t="s">
        <v>53</v>
      </c>
      <c r="D21" s="50" t="s">
        <v>73</v>
      </c>
    </row>
    <row r="22" spans="1:4" x14ac:dyDescent="0.2">
      <c r="A22" s="50">
        <v>21</v>
      </c>
      <c r="B22" s="49">
        <v>1800000</v>
      </c>
      <c r="C22" s="50" t="s">
        <v>53</v>
      </c>
      <c r="D22" s="50" t="s">
        <v>74</v>
      </c>
    </row>
    <row r="23" spans="1:4" x14ac:dyDescent="0.2">
      <c r="A23" s="50">
        <v>22</v>
      </c>
      <c r="B23" s="49">
        <v>3600000</v>
      </c>
      <c r="C23" s="50" t="s">
        <v>53</v>
      </c>
      <c r="D23" s="50" t="s">
        <v>75</v>
      </c>
    </row>
    <row r="24" spans="1:4" x14ac:dyDescent="0.2">
      <c r="A24" s="50">
        <v>23</v>
      </c>
      <c r="B24" s="49">
        <v>6600000</v>
      </c>
      <c r="C24" s="50" t="s">
        <v>53</v>
      </c>
      <c r="D24" s="50" t="s">
        <v>76</v>
      </c>
    </row>
    <row r="25" spans="1:4" x14ac:dyDescent="0.2">
      <c r="A25" s="50">
        <v>24</v>
      </c>
      <c r="B25" s="49">
        <v>10000000</v>
      </c>
      <c r="C25" s="50" t="s">
        <v>53</v>
      </c>
      <c r="D25" s="50" t="s">
        <v>77</v>
      </c>
    </row>
    <row r="26" spans="1:4" x14ac:dyDescent="0.2">
      <c r="A26" s="50">
        <v>25</v>
      </c>
      <c r="B26" s="49">
        <v>63000</v>
      </c>
      <c r="C26" s="50" t="s">
        <v>53</v>
      </c>
      <c r="D26" s="54" t="s">
        <v>171</v>
      </c>
    </row>
    <row r="27" spans="1:4" x14ac:dyDescent="0.2">
      <c r="A27" s="50">
        <v>26</v>
      </c>
      <c r="B27" s="49">
        <v>73000</v>
      </c>
      <c r="C27" s="50" t="s">
        <v>53</v>
      </c>
      <c r="D27" s="54" t="s">
        <v>172</v>
      </c>
    </row>
    <row r="28" spans="1:4" x14ac:dyDescent="0.2">
      <c r="A28" s="50">
        <v>27</v>
      </c>
      <c r="B28" s="49">
        <v>83000</v>
      </c>
      <c r="C28" s="50" t="s">
        <v>53</v>
      </c>
      <c r="D28" s="54" t="s">
        <v>173</v>
      </c>
    </row>
    <row r="29" spans="1:4" x14ac:dyDescent="0.2">
      <c r="A29" s="50">
        <v>28</v>
      </c>
      <c r="B29" s="49">
        <v>93000</v>
      </c>
      <c r="C29" s="50" t="s">
        <v>53</v>
      </c>
      <c r="D29" s="54" t="s">
        <v>174</v>
      </c>
    </row>
    <row r="30" spans="1:4" x14ac:dyDescent="0.2">
      <c r="A30" s="50">
        <v>29</v>
      </c>
      <c r="B30" s="49">
        <v>101000</v>
      </c>
      <c r="C30" s="50" t="s">
        <v>53</v>
      </c>
      <c r="D30" s="54" t="s">
        <v>175</v>
      </c>
    </row>
    <row r="31" spans="1:4" x14ac:dyDescent="0.2">
      <c r="A31" s="50">
        <v>30</v>
      </c>
      <c r="B31" s="49">
        <v>107000</v>
      </c>
      <c r="C31" s="50" t="s">
        <v>53</v>
      </c>
      <c r="D31" s="54" t="s">
        <v>176</v>
      </c>
    </row>
    <row r="32" spans="1:4" x14ac:dyDescent="0.2">
      <c r="A32" s="50">
        <v>31</v>
      </c>
      <c r="B32" s="49">
        <v>114000</v>
      </c>
      <c r="C32" s="50" t="s">
        <v>53</v>
      </c>
      <c r="D32" s="54" t="s">
        <v>177</v>
      </c>
    </row>
    <row r="33" spans="1:4" x14ac:dyDescent="0.2">
      <c r="A33" s="50">
        <v>32</v>
      </c>
      <c r="B33" s="49">
        <v>122000</v>
      </c>
      <c r="C33" s="50" t="s">
        <v>53</v>
      </c>
      <c r="D33" s="54" t="s">
        <v>178</v>
      </c>
    </row>
    <row r="34" spans="1:4" x14ac:dyDescent="0.2">
      <c r="A34" s="50">
        <v>33</v>
      </c>
      <c r="B34" s="49">
        <v>130000</v>
      </c>
      <c r="C34" s="50" t="s">
        <v>53</v>
      </c>
      <c r="D34" s="54" t="s">
        <v>179</v>
      </c>
    </row>
    <row r="35" spans="1:4" x14ac:dyDescent="0.2">
      <c r="A35" s="50">
        <v>34</v>
      </c>
      <c r="B35" s="49">
        <v>138000</v>
      </c>
      <c r="C35" s="50" t="s">
        <v>53</v>
      </c>
      <c r="D35" s="54" t="s">
        <v>180</v>
      </c>
    </row>
    <row r="36" spans="1:4" x14ac:dyDescent="0.2">
      <c r="A36" s="50">
        <v>35</v>
      </c>
      <c r="B36" s="49">
        <v>146000</v>
      </c>
      <c r="C36" s="50" t="s">
        <v>53</v>
      </c>
      <c r="D36" s="54" t="s">
        <v>181</v>
      </c>
    </row>
    <row r="37" spans="1:4" x14ac:dyDescent="0.2">
      <c r="A37" s="50">
        <v>36</v>
      </c>
      <c r="B37" s="49">
        <v>155000</v>
      </c>
      <c r="C37" s="50" t="s">
        <v>53</v>
      </c>
      <c r="D37" s="54" t="s">
        <v>182</v>
      </c>
    </row>
    <row r="38" spans="1:4" x14ac:dyDescent="0.2">
      <c r="A38" s="50">
        <v>37</v>
      </c>
      <c r="B38" s="49">
        <v>165000</v>
      </c>
      <c r="C38" s="50" t="s">
        <v>53</v>
      </c>
      <c r="D38" s="54" t="s">
        <v>183</v>
      </c>
    </row>
    <row r="39" spans="1:4" x14ac:dyDescent="0.2">
      <c r="A39" s="50">
        <v>38</v>
      </c>
      <c r="B39" s="49">
        <v>175000</v>
      </c>
      <c r="C39" s="50" t="s">
        <v>53</v>
      </c>
      <c r="D39" s="54" t="s">
        <v>184</v>
      </c>
    </row>
    <row r="40" spans="1:4" x14ac:dyDescent="0.2">
      <c r="A40" s="50">
        <v>39</v>
      </c>
      <c r="B40" s="49">
        <v>185000</v>
      </c>
      <c r="C40" s="50" t="s">
        <v>53</v>
      </c>
      <c r="D40" s="54" t="s">
        <v>185</v>
      </c>
    </row>
    <row r="41" spans="1:4" x14ac:dyDescent="0.2">
      <c r="A41" s="50">
        <v>40</v>
      </c>
      <c r="B41" s="49">
        <v>195000</v>
      </c>
      <c r="C41" s="50" t="s">
        <v>53</v>
      </c>
      <c r="D41" s="54" t="s">
        <v>186</v>
      </c>
    </row>
    <row r="42" spans="1:4" x14ac:dyDescent="0.2">
      <c r="A42" s="50">
        <v>41</v>
      </c>
      <c r="B42" s="49">
        <v>210000</v>
      </c>
      <c r="C42" s="50" t="s">
        <v>53</v>
      </c>
      <c r="D42" s="54" t="s">
        <v>187</v>
      </c>
    </row>
    <row r="43" spans="1:4" x14ac:dyDescent="0.2">
      <c r="A43" s="50">
        <v>42</v>
      </c>
      <c r="B43" s="49">
        <v>230000</v>
      </c>
      <c r="C43" s="50" t="s">
        <v>53</v>
      </c>
      <c r="D43" s="54" t="s">
        <v>188</v>
      </c>
    </row>
    <row r="44" spans="1:4" x14ac:dyDescent="0.2">
      <c r="A44" s="50">
        <v>43</v>
      </c>
      <c r="B44" s="49">
        <v>250000</v>
      </c>
      <c r="C44" s="50" t="s">
        <v>53</v>
      </c>
      <c r="D44" s="54" t="s">
        <v>189</v>
      </c>
    </row>
    <row r="45" spans="1:4" x14ac:dyDescent="0.2">
      <c r="A45" s="50">
        <v>44</v>
      </c>
      <c r="B45" s="49">
        <v>270000</v>
      </c>
      <c r="C45" s="50" t="s">
        <v>53</v>
      </c>
      <c r="D45" s="54" t="s">
        <v>190</v>
      </c>
    </row>
    <row r="46" spans="1:4" x14ac:dyDescent="0.2">
      <c r="A46" s="50">
        <v>45</v>
      </c>
      <c r="B46" s="49">
        <v>290000</v>
      </c>
      <c r="C46" s="50" t="s">
        <v>53</v>
      </c>
      <c r="D46" s="54" t="s">
        <v>191</v>
      </c>
    </row>
    <row r="47" spans="1:4" x14ac:dyDescent="0.2">
      <c r="A47" s="50">
        <v>46</v>
      </c>
      <c r="B47" s="49">
        <v>310000</v>
      </c>
      <c r="C47" s="50" t="s">
        <v>53</v>
      </c>
      <c r="D47" s="54" t="s">
        <v>192</v>
      </c>
    </row>
    <row r="48" spans="1:4" x14ac:dyDescent="0.2">
      <c r="A48" s="50">
        <v>47</v>
      </c>
      <c r="B48" s="49">
        <v>330000</v>
      </c>
      <c r="C48" s="50" t="s">
        <v>53</v>
      </c>
      <c r="D48" s="54" t="s">
        <v>193</v>
      </c>
    </row>
    <row r="49" spans="1:4" x14ac:dyDescent="0.2">
      <c r="A49" s="50">
        <v>48</v>
      </c>
      <c r="B49" s="49">
        <v>350000</v>
      </c>
      <c r="C49" s="50" t="s">
        <v>53</v>
      </c>
      <c r="D49" s="54" t="s">
        <v>194</v>
      </c>
    </row>
    <row r="50" spans="1:4" x14ac:dyDescent="0.2">
      <c r="A50" s="50">
        <v>49</v>
      </c>
      <c r="B50" s="49">
        <v>370000</v>
      </c>
      <c r="C50" s="50" t="s">
        <v>53</v>
      </c>
      <c r="D50" s="54" t="s">
        <v>195</v>
      </c>
    </row>
    <row r="51" spans="1:4" x14ac:dyDescent="0.2">
      <c r="A51" s="50">
        <v>50</v>
      </c>
      <c r="B51" s="49">
        <v>395000</v>
      </c>
      <c r="C51" s="50" t="s">
        <v>53</v>
      </c>
      <c r="D51" s="54" t="s">
        <v>196</v>
      </c>
    </row>
    <row r="52" spans="1:4" x14ac:dyDescent="0.2">
      <c r="A52" s="50">
        <v>51</v>
      </c>
      <c r="B52" s="49">
        <v>425000</v>
      </c>
      <c r="C52" s="50" t="s">
        <v>53</v>
      </c>
      <c r="D52" s="54" t="s">
        <v>197</v>
      </c>
    </row>
    <row r="53" spans="1:4" x14ac:dyDescent="0.2">
      <c r="A53" s="50">
        <v>52</v>
      </c>
      <c r="B53" s="49">
        <v>455000</v>
      </c>
      <c r="C53" s="50" t="s">
        <v>53</v>
      </c>
      <c r="D53" s="54" t="s">
        <v>198</v>
      </c>
    </row>
    <row r="54" spans="1:4" x14ac:dyDescent="0.2">
      <c r="A54" s="50">
        <v>53</v>
      </c>
      <c r="B54" s="49">
        <v>485000</v>
      </c>
      <c r="C54" s="50" t="s">
        <v>53</v>
      </c>
      <c r="D54" s="54" t="s">
        <v>199</v>
      </c>
    </row>
    <row r="55" spans="1:4" x14ac:dyDescent="0.2">
      <c r="A55" s="50">
        <v>54</v>
      </c>
      <c r="B55" s="49">
        <v>515000</v>
      </c>
      <c r="C55" s="50" t="s">
        <v>53</v>
      </c>
      <c r="D55" s="54" t="s">
        <v>200</v>
      </c>
    </row>
    <row r="56" spans="1:4" x14ac:dyDescent="0.2">
      <c r="A56" s="50">
        <v>55</v>
      </c>
      <c r="B56" s="49">
        <v>545000</v>
      </c>
      <c r="C56" s="50" t="s">
        <v>53</v>
      </c>
      <c r="D56" s="54" t="s">
        <v>201</v>
      </c>
    </row>
    <row r="57" spans="1:4" x14ac:dyDescent="0.2">
      <c r="A57" s="50">
        <v>56</v>
      </c>
      <c r="B57" s="49">
        <v>575000</v>
      </c>
      <c r="C57" s="50" t="s">
        <v>53</v>
      </c>
      <c r="D57" s="54" t="s">
        <v>202</v>
      </c>
    </row>
    <row r="58" spans="1:4" x14ac:dyDescent="0.2">
      <c r="A58" s="50">
        <v>57</v>
      </c>
      <c r="B58" s="49">
        <v>605000</v>
      </c>
      <c r="C58" s="50" t="s">
        <v>53</v>
      </c>
      <c r="D58" s="54" t="s">
        <v>203</v>
      </c>
    </row>
    <row r="59" spans="1:4" x14ac:dyDescent="0.2">
      <c r="A59" s="50">
        <v>58</v>
      </c>
      <c r="B59" s="49">
        <v>635000</v>
      </c>
      <c r="C59" s="50" t="s">
        <v>53</v>
      </c>
      <c r="D59" s="54" t="s">
        <v>204</v>
      </c>
    </row>
    <row r="60" spans="1:4" x14ac:dyDescent="0.2">
      <c r="A60" s="50">
        <v>59</v>
      </c>
      <c r="B60" s="49">
        <v>665000</v>
      </c>
      <c r="C60" s="50" t="s">
        <v>53</v>
      </c>
      <c r="D60" s="54" t="s">
        <v>205</v>
      </c>
    </row>
    <row r="61" spans="1:4" x14ac:dyDescent="0.2">
      <c r="A61" s="50">
        <v>60</v>
      </c>
      <c r="B61" s="49">
        <v>695000</v>
      </c>
      <c r="C61" s="50" t="s">
        <v>53</v>
      </c>
      <c r="D61" s="54" t="s">
        <v>206</v>
      </c>
    </row>
    <row r="62" spans="1:4" x14ac:dyDescent="0.2">
      <c r="A62" s="50">
        <v>61</v>
      </c>
      <c r="B62" s="49">
        <v>730000</v>
      </c>
      <c r="C62" s="50" t="s">
        <v>53</v>
      </c>
      <c r="D62" s="54" t="s">
        <v>207</v>
      </c>
    </row>
    <row r="63" spans="1:4" x14ac:dyDescent="0.2">
      <c r="A63" s="50">
        <v>62</v>
      </c>
      <c r="B63" s="49">
        <v>770000</v>
      </c>
      <c r="C63" s="50" t="s">
        <v>53</v>
      </c>
      <c r="D63" s="54" t="s">
        <v>208</v>
      </c>
    </row>
    <row r="64" spans="1:4" x14ac:dyDescent="0.2">
      <c r="A64" s="50">
        <v>63</v>
      </c>
      <c r="B64" s="49">
        <v>810000</v>
      </c>
      <c r="C64" s="50" t="s">
        <v>53</v>
      </c>
      <c r="D64" s="54" t="s">
        <v>209</v>
      </c>
    </row>
    <row r="65" spans="1:4" x14ac:dyDescent="0.2">
      <c r="A65" s="50">
        <v>64</v>
      </c>
      <c r="B65" s="49">
        <v>855000</v>
      </c>
      <c r="C65" s="50" t="s">
        <v>53</v>
      </c>
      <c r="D65" s="54" t="s">
        <v>210</v>
      </c>
    </row>
    <row r="66" spans="1:4" x14ac:dyDescent="0.2">
      <c r="A66" s="50">
        <v>65</v>
      </c>
      <c r="B66" s="49">
        <v>905000</v>
      </c>
      <c r="C66" s="50" t="s">
        <v>53</v>
      </c>
      <c r="D66" s="54" t="s">
        <v>211</v>
      </c>
    </row>
    <row r="67" spans="1:4" x14ac:dyDescent="0.2">
      <c r="A67" s="50">
        <v>66</v>
      </c>
      <c r="B67" s="49">
        <v>955000</v>
      </c>
      <c r="C67" s="50" t="s">
        <v>53</v>
      </c>
      <c r="D67" s="54" t="s">
        <v>212</v>
      </c>
    </row>
    <row r="68" spans="1:4" x14ac:dyDescent="0.2">
      <c r="A68" s="50">
        <v>67</v>
      </c>
      <c r="B68" s="49">
        <v>1005000</v>
      </c>
      <c r="C68" s="50" t="s">
        <v>53</v>
      </c>
      <c r="D68" s="54" t="s">
        <v>213</v>
      </c>
    </row>
    <row r="69" spans="1:4" x14ac:dyDescent="0.2">
      <c r="A69" s="50">
        <v>68</v>
      </c>
      <c r="B69" s="49">
        <v>1055000</v>
      </c>
      <c r="C69" s="50" t="s">
        <v>53</v>
      </c>
      <c r="D69" s="54" t="s">
        <v>214</v>
      </c>
    </row>
    <row r="70" spans="1:4" x14ac:dyDescent="0.2">
      <c r="A70" s="50">
        <v>69</v>
      </c>
      <c r="B70" s="49">
        <v>1115000</v>
      </c>
      <c r="C70" s="50" t="s">
        <v>53</v>
      </c>
      <c r="D70" s="54" t="s">
        <v>215</v>
      </c>
    </row>
    <row r="71" spans="1:4" x14ac:dyDescent="0.2">
      <c r="A71" s="50">
        <v>70</v>
      </c>
      <c r="B71" s="49">
        <v>1175000</v>
      </c>
      <c r="C71" s="50" t="s">
        <v>53</v>
      </c>
      <c r="D71" s="54" t="s">
        <v>216</v>
      </c>
    </row>
    <row r="72" spans="1:4" x14ac:dyDescent="0.2">
      <c r="A72" s="50">
        <v>71</v>
      </c>
      <c r="B72" s="49">
        <v>1235000</v>
      </c>
      <c r="C72" s="50" t="s">
        <v>53</v>
      </c>
      <c r="D72" s="54" t="s">
        <v>217</v>
      </c>
    </row>
    <row r="73" spans="1:4" x14ac:dyDescent="0.2">
      <c r="A73" s="54">
        <v>72</v>
      </c>
      <c r="B73" s="374">
        <v>1295000</v>
      </c>
      <c r="C73" s="54" t="s">
        <v>53</v>
      </c>
      <c r="D73" s="54" t="s">
        <v>218</v>
      </c>
    </row>
    <row r="74" spans="1:4" x14ac:dyDescent="0.2">
      <c r="A74" s="54">
        <v>73</v>
      </c>
      <c r="B74" s="374">
        <v>1355000</v>
      </c>
      <c r="C74" s="54" t="s">
        <v>53</v>
      </c>
      <c r="D74" s="54" t="s">
        <v>219</v>
      </c>
    </row>
    <row r="75" spans="1:4" x14ac:dyDescent="0.2">
      <c r="A75" s="54">
        <v>74</v>
      </c>
      <c r="B75" s="54">
        <v>24000000</v>
      </c>
      <c r="C75" s="54" t="s">
        <v>53</v>
      </c>
      <c r="D75" s="54" t="s">
        <v>597</v>
      </c>
    </row>
    <row r="76" spans="1:4" x14ac:dyDescent="0.2">
      <c r="A76" s="54">
        <v>75</v>
      </c>
      <c r="B76" s="54">
        <v>24500000</v>
      </c>
      <c r="C76" s="54" t="s">
        <v>53</v>
      </c>
      <c r="D76" s="54" t="s">
        <v>598</v>
      </c>
    </row>
    <row r="77" spans="1:4" x14ac:dyDescent="0.2">
      <c r="A77" s="54">
        <v>76</v>
      </c>
      <c r="B77" s="54">
        <v>25000000</v>
      </c>
      <c r="C77" s="54" t="s">
        <v>53</v>
      </c>
      <c r="D77" s="54" t="s">
        <v>599</v>
      </c>
    </row>
    <row r="78" spans="1:4" x14ac:dyDescent="0.2">
      <c r="A78" s="54">
        <v>77</v>
      </c>
      <c r="B78" s="377">
        <v>10000000</v>
      </c>
      <c r="C78" s="54" t="s">
        <v>53</v>
      </c>
      <c r="D78" s="54" t="s">
        <v>600</v>
      </c>
    </row>
    <row r="79" spans="1:4" x14ac:dyDescent="0.2">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t-nagao</cp:lastModifiedBy>
  <cp:lastPrinted>2025-03-24T07:40:18Z</cp:lastPrinted>
  <dcterms:created xsi:type="dcterms:W3CDTF">2006-09-16T00:00:00Z</dcterms:created>
  <dcterms:modified xsi:type="dcterms:W3CDTF">2025-04-05T08:57:33Z</dcterms:modified>
</cp:coreProperties>
</file>